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разности\приказ ФАС отчеты\"/>
    </mc:Choice>
  </mc:AlternateContent>
  <bookViews>
    <workbookView xWindow="0" yWindow="0" windowWidth="28800" windowHeight="12435" activeTab="3"/>
  </bookViews>
  <sheets>
    <sheet name="январь" sheetId="1" r:id="rId1"/>
    <sheet name="февраль" sheetId="3" r:id="rId2"/>
    <sheet name="март" sheetId="2" r:id="rId3"/>
    <sheet name="апрель" sheetId="4" r:id="rId4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P36" i="4" l="1"/>
  <c r="P34" i="4"/>
  <c r="P33" i="4"/>
  <c r="P32" i="4"/>
  <c r="P31" i="4"/>
  <c r="O36" i="4"/>
  <c r="O34" i="4"/>
  <c r="O33" i="4"/>
  <c r="O32" i="4"/>
  <c r="O31" i="4"/>
  <c r="N34" i="4"/>
  <c r="N33" i="4"/>
  <c r="N32" i="4"/>
  <c r="N31" i="4"/>
  <c r="M34" i="4"/>
  <c r="M33" i="4"/>
  <c r="M32" i="4"/>
  <c r="M31" i="4"/>
  <c r="F34" i="4"/>
  <c r="E34" i="4"/>
  <c r="F32" i="4"/>
  <c r="E32" i="4"/>
  <c r="F31" i="4"/>
  <c r="E31" i="4"/>
  <c r="H13" i="4" l="1"/>
  <c r="G13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O45" i="4"/>
  <c r="L45" i="4"/>
  <c r="K45" i="4"/>
  <c r="J45" i="4"/>
  <c r="I45" i="4"/>
  <c r="H45" i="4"/>
  <c r="G45" i="4"/>
  <c r="E45" i="4"/>
  <c r="P45" i="4"/>
  <c r="N45" i="4"/>
  <c r="M45" i="4"/>
  <c r="F45" i="4"/>
  <c r="M17" i="4"/>
  <c r="L17" i="4"/>
  <c r="K17" i="4"/>
  <c r="J17" i="4"/>
  <c r="I17" i="4"/>
  <c r="H17" i="4"/>
  <c r="G17" i="4"/>
  <c r="F17" i="4"/>
  <c r="E17" i="4"/>
  <c r="O31" i="2" l="1"/>
  <c r="O32" i="2"/>
  <c r="N32" i="2"/>
  <c r="P31" i="2"/>
  <c r="N31" i="2"/>
  <c r="M32" i="2"/>
  <c r="M31" i="2"/>
  <c r="F32" i="2"/>
  <c r="E32" i="2"/>
  <c r="F31" i="2"/>
  <c r="E31" i="2"/>
  <c r="G18" i="2"/>
  <c r="E18" i="2"/>
  <c r="E9" i="2"/>
  <c r="L45" i="3" l="1"/>
  <c r="K45" i="3"/>
  <c r="J45" i="3"/>
  <c r="I45" i="3"/>
  <c r="H45" i="3"/>
  <c r="G45" i="3"/>
  <c r="F36" i="3"/>
  <c r="E36" i="3"/>
  <c r="N34" i="3"/>
  <c r="M34" i="3"/>
  <c r="F34" i="3"/>
  <c r="E34" i="3"/>
  <c r="P32" i="3"/>
  <c r="O32" i="3"/>
  <c r="N32" i="3"/>
  <c r="M32" i="3"/>
  <c r="F32" i="3"/>
  <c r="E32" i="3"/>
  <c r="E45" i="3" s="1"/>
  <c r="P31" i="3"/>
  <c r="P45" i="3" s="1"/>
  <c r="O31" i="3"/>
  <c r="O45" i="3" s="1"/>
  <c r="N31" i="3"/>
  <c r="N45" i="3" s="1"/>
  <c r="M31" i="3"/>
  <c r="M45" i="3" s="1"/>
  <c r="F31" i="3"/>
  <c r="F45" i="3" s="1"/>
  <c r="E31" i="3"/>
  <c r="M17" i="3"/>
  <c r="L17" i="3"/>
  <c r="K17" i="3"/>
  <c r="J17" i="3"/>
  <c r="I17" i="3"/>
  <c r="F15" i="3"/>
  <c r="E15" i="3"/>
  <c r="F13" i="3"/>
  <c r="E13" i="3"/>
  <c r="H10" i="3"/>
  <c r="G10" i="3"/>
  <c r="F10" i="3"/>
  <c r="E10" i="3"/>
  <c r="H8" i="3"/>
  <c r="H17" i="3" s="1"/>
  <c r="G8" i="3"/>
  <c r="G17" i="3" s="1"/>
  <c r="F8" i="3"/>
  <c r="F17" i="3" s="1"/>
  <c r="E8" i="3"/>
  <c r="E17" i="3" s="1"/>
  <c r="L45" i="1" l="1"/>
  <c r="K45" i="1"/>
  <c r="J45" i="1"/>
  <c r="I45" i="1"/>
  <c r="P34" i="1"/>
  <c r="O34" i="1"/>
  <c r="N34" i="1"/>
  <c r="M34" i="1"/>
  <c r="F34" i="1"/>
  <c r="E34" i="1"/>
  <c r="P33" i="1"/>
  <c r="O33" i="1"/>
  <c r="N33" i="1"/>
  <c r="M33" i="1"/>
  <c r="F33" i="1"/>
  <c r="E33" i="1"/>
  <c r="P32" i="1"/>
  <c r="O32" i="1"/>
  <c r="N32" i="1"/>
  <c r="M32" i="1"/>
  <c r="H32" i="1"/>
  <c r="H45" i="1" s="1"/>
  <c r="G32" i="1"/>
  <c r="G45" i="1" s="1"/>
  <c r="F32" i="1"/>
  <c r="F45" i="1" s="1"/>
  <c r="E32" i="1"/>
  <c r="E45" i="1" s="1"/>
  <c r="P31" i="1"/>
  <c r="P45" i="1" s="1"/>
  <c r="O31" i="1"/>
  <c r="O45" i="1" s="1"/>
  <c r="N31" i="1"/>
  <c r="N45" i="1" s="1"/>
  <c r="M31" i="1"/>
  <c r="M45" i="1" s="1"/>
  <c r="F31" i="1"/>
  <c r="E31" i="1"/>
  <c r="M17" i="1"/>
  <c r="L17" i="1"/>
  <c r="K17" i="1"/>
  <c r="I17" i="1"/>
  <c r="H17" i="1"/>
  <c r="H15" i="1"/>
  <c r="G15" i="1"/>
  <c r="H13" i="1"/>
  <c r="G13" i="1"/>
  <c r="F13" i="1"/>
  <c r="E13" i="1"/>
  <c r="G11" i="1"/>
  <c r="F11" i="1"/>
  <c r="E11" i="1"/>
  <c r="H10" i="1"/>
  <c r="G10" i="1"/>
  <c r="F10" i="1"/>
  <c r="E10" i="1"/>
  <c r="E17" i="1" s="1"/>
  <c r="J9" i="1"/>
  <c r="J17" i="1" s="1"/>
  <c r="I9" i="1"/>
  <c r="H9" i="1"/>
  <c r="G9" i="1"/>
  <c r="F9" i="1"/>
  <c r="E9" i="1"/>
  <c r="H8" i="1"/>
  <c r="G8" i="1"/>
  <c r="G17" i="1" s="1"/>
  <c r="F8" i="1"/>
  <c r="F17" i="1" s="1"/>
  <c r="E8" i="1"/>
  <c r="E17" i="2" l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F17" i="2" l="1"/>
</calcChain>
</file>

<file path=xl/sharedStrings.xml><?xml version="1.0" encoding="utf-8"?>
<sst xmlns="http://schemas.openxmlformats.org/spreadsheetml/2006/main" count="534" uniqueCount="89">
  <si>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</si>
  <si>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</si>
  <si>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</si>
  <si>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</si>
  <si>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</si>
  <si>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</si>
  <si>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</si>
  <si>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</si>
  <si>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</si>
  <si>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</si>
  <si>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</si>
  <si>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</si>
  <si>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</si>
  <si>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</si>
  <si>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</si>
  <si>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</si>
  <si>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</si>
  <si>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</si>
  <si>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</si>
  <si>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</si>
  <si>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</si>
  <si>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</si>
  <si>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</si>
  <si>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</si>
  <si>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</si>
  <si>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</si>
  <si>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</si>
  <si>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</si>
  <si>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</si>
  <si>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</si>
  <si>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</si>
  <si>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</si>
  <si>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</si>
  <si>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</si>
  <si>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</si>
  <si>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</si>
  <si>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</si>
  <si>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</si>
  <si>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</si>
  <si>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</si>
  <si>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</si>
  <si>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</si>
  <si>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</si>
  <si>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</si>
  <si>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</si>
  <si>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</si>
  <si>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</si>
  <si>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</si>
  <si>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</si>
  <si>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</si>
  <si>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</si>
  <si>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</si>
  <si>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</si>
  <si>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</si>
  <si>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</si>
  <si>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</si>
  <si>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</si>
  <si>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</si>
  <si>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</si>
  <si>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</si>
  <si>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</si>
  <si>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</si>
  <si>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</si>
  <si>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</si>
  <si>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</si>
  <si>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</si>
  <si>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</si>
  <si>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</si>
  <si>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</si>
  <si>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</si>
  <si>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</si>
  <si>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</si>
  <si>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</si>
  <si>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</si>
  <si>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</si>
  <si>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</si>
  <si>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</si>
  <si>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</si>
  <si>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</si>
  <si>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</si>
  <si>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</si>
  <si>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</si>
  <si>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март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</si>
  <si>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март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</si>
  <si>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</si>
  <si>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</si>
  <si>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</si>
  <si>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апрель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</si>
  <si>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апрель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</si>
</sst>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selection activeCell="B16" sqref="B16:D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9.42578125" style="4" bestFit="1" customWidth="1"/>
    <col min="17" max="16384" width="9.140625" style="4"/>
  </cols>
  <sheetData>
    <row r="1" spans="1:13" s="1" customFormat="1" ht="39.75" customHeight="1" x14ac:dyDescent="0.3">
      <c r="A1" s="50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49" t="s">
        <v>0</v>
      </c>
      <c r="B3" s="49" t="s">
        <v>1</v>
      </c>
      <c r="C3" s="49"/>
      <c r="D3" s="49"/>
      <c r="E3" s="53" t="s">
        <v>2</v>
      </c>
      <c r="F3" s="53"/>
      <c r="G3" s="53" t="s">
        <v>3</v>
      </c>
      <c r="H3" s="53"/>
      <c r="I3" s="53" t="s">
        <v>4</v>
      </c>
      <c r="J3" s="53"/>
      <c r="K3" s="53"/>
      <c r="L3" s="53"/>
      <c r="M3" s="53"/>
    </row>
    <row r="4" spans="1:13" s="3" customFormat="1" ht="18.75" x14ac:dyDescent="0.3">
      <c r="A4" s="49"/>
      <c r="B4" s="49"/>
      <c r="C4" s="49"/>
      <c r="D4" s="49"/>
      <c r="E4" s="53" t="s">
        <v>5</v>
      </c>
      <c r="F4" s="53" t="s">
        <v>6</v>
      </c>
      <c r="G4" s="53" t="s">
        <v>5</v>
      </c>
      <c r="H4" s="53" t="s">
        <v>6</v>
      </c>
      <c r="I4" s="53" t="s">
        <v>5</v>
      </c>
      <c r="J4" s="53" t="s">
        <v>6</v>
      </c>
      <c r="K4" s="56" t="s">
        <v>34</v>
      </c>
      <c r="L4" s="53"/>
      <c r="M4" s="53"/>
    </row>
    <row r="5" spans="1:13" s="3" customFormat="1" ht="57" customHeight="1" x14ac:dyDescent="0.3">
      <c r="A5" s="49"/>
      <c r="B5" s="49"/>
      <c r="C5" s="49"/>
      <c r="D5" s="49"/>
      <c r="E5" s="53"/>
      <c r="F5" s="53"/>
      <c r="G5" s="53"/>
      <c r="H5" s="53"/>
      <c r="I5" s="53"/>
      <c r="J5" s="53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49"/>
      <c r="B6" s="49" t="s">
        <v>10</v>
      </c>
      <c r="C6" s="49"/>
      <c r="D6" s="49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49" t="s">
        <v>21</v>
      </c>
      <c r="C7" s="49"/>
      <c r="D7" s="49"/>
      <c r="E7" s="28"/>
      <c r="F7" s="28"/>
      <c r="G7" s="28"/>
      <c r="H7" s="28"/>
      <c r="I7" s="28"/>
      <c r="J7" s="28"/>
      <c r="K7" s="28"/>
      <c r="L7" s="28"/>
      <c r="M7" s="28"/>
    </row>
    <row r="8" spans="1:13" s="3" customFormat="1" ht="18.75" x14ac:dyDescent="0.3">
      <c r="A8" s="23" t="s">
        <v>11</v>
      </c>
      <c r="B8" s="49" t="s">
        <v>22</v>
      </c>
      <c r="C8" s="49" t="s">
        <v>23</v>
      </c>
      <c r="D8" s="27" t="s">
        <v>24</v>
      </c>
      <c r="E8" s="28">
        <f>4+3+18+6+3</f>
        <v>34</v>
      </c>
      <c r="F8" s="28">
        <f>20+15+85.5+34.78+4.8</f>
        <v>160.08000000000001</v>
      </c>
      <c r="G8" s="28">
        <f>5+3+18+6+3</f>
        <v>35</v>
      </c>
      <c r="H8" s="28">
        <f>40.13+15+85.5+34.78+4.8</f>
        <v>180.21</v>
      </c>
      <c r="I8" s="28"/>
      <c r="J8" s="28"/>
      <c r="K8" s="28"/>
      <c r="L8" s="28"/>
      <c r="M8" s="28"/>
    </row>
    <row r="9" spans="1:13" s="3" customFormat="1" ht="37.5" x14ac:dyDescent="0.3">
      <c r="A9" s="23" t="s">
        <v>12</v>
      </c>
      <c r="B9" s="49"/>
      <c r="C9" s="49"/>
      <c r="D9" s="27" t="s">
        <v>25</v>
      </c>
      <c r="E9" s="28">
        <f>23+4</f>
        <v>27</v>
      </c>
      <c r="F9" s="28">
        <f>101.2+20</f>
        <v>121.2</v>
      </c>
      <c r="G9" s="28">
        <f>12+4</f>
        <v>16</v>
      </c>
      <c r="H9" s="28">
        <f>52.8+20</f>
        <v>72.8</v>
      </c>
      <c r="I9" s="28">
        <f>4</f>
        <v>4</v>
      </c>
      <c r="J9" s="28">
        <f>17.6</f>
        <v>17.600000000000001</v>
      </c>
      <c r="K9" s="28"/>
      <c r="L9" s="28"/>
      <c r="M9" s="28">
        <v>4</v>
      </c>
    </row>
    <row r="10" spans="1:13" s="3" customFormat="1" ht="18.75" x14ac:dyDescent="0.3">
      <c r="A10" s="23" t="s">
        <v>13</v>
      </c>
      <c r="B10" s="49"/>
      <c r="C10" s="49" t="s">
        <v>26</v>
      </c>
      <c r="D10" s="27" t="s">
        <v>24</v>
      </c>
      <c r="E10" s="28">
        <f>1</f>
        <v>1</v>
      </c>
      <c r="F10" s="28">
        <f>5.16</f>
        <v>5.16</v>
      </c>
      <c r="G10" s="28">
        <f>1</f>
        <v>1</v>
      </c>
      <c r="H10" s="28">
        <f>5.16</f>
        <v>5.16</v>
      </c>
      <c r="I10" s="28"/>
      <c r="J10" s="28"/>
      <c r="K10" s="28"/>
      <c r="L10" s="28"/>
      <c r="M10" s="28"/>
    </row>
    <row r="11" spans="1:13" s="3" customFormat="1" ht="37.5" x14ac:dyDescent="0.3">
      <c r="A11" s="23" t="s">
        <v>14</v>
      </c>
      <c r="B11" s="49"/>
      <c r="C11" s="49"/>
      <c r="D11" s="27" t="s">
        <v>25</v>
      </c>
      <c r="E11" s="28">
        <f>3+4</f>
        <v>7</v>
      </c>
      <c r="F11" s="28">
        <f>88.7</f>
        <v>88.7</v>
      </c>
      <c r="G11" s="28">
        <f>4</f>
        <v>4</v>
      </c>
      <c r="H11" s="28">
        <v>88.7</v>
      </c>
      <c r="I11" s="28"/>
      <c r="J11" s="28"/>
      <c r="K11" s="28"/>
      <c r="L11" s="28"/>
      <c r="M11" s="28"/>
    </row>
    <row r="12" spans="1:13" s="3" customFormat="1" ht="37.5" x14ac:dyDescent="0.3">
      <c r="A12" s="23" t="s">
        <v>15</v>
      </c>
      <c r="B12" s="49" t="s">
        <v>27</v>
      </c>
      <c r="C12" s="23" t="s">
        <v>23</v>
      </c>
      <c r="D12" s="27" t="s">
        <v>25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s="3" customFormat="1" ht="37.5" x14ac:dyDescent="0.3">
      <c r="A13" s="23" t="s">
        <v>16</v>
      </c>
      <c r="B13" s="49"/>
      <c r="C13" s="23" t="s">
        <v>26</v>
      </c>
      <c r="D13" s="27" t="s">
        <v>25</v>
      </c>
      <c r="E13" s="28">
        <f>3+1</f>
        <v>4</v>
      </c>
      <c r="F13" s="28">
        <f>314+280.5</f>
        <v>594.5</v>
      </c>
      <c r="G13" s="28">
        <f>1</f>
        <v>1</v>
      </c>
      <c r="H13" s="28">
        <f>280.5</f>
        <v>280.5</v>
      </c>
      <c r="I13" s="28"/>
      <c r="J13" s="28"/>
      <c r="K13" s="28"/>
      <c r="L13" s="28"/>
      <c r="M13" s="28"/>
    </row>
    <row r="14" spans="1:13" s="3" customFormat="1" ht="37.5" x14ac:dyDescent="0.3">
      <c r="A14" s="23">
        <v>8</v>
      </c>
      <c r="B14" s="49" t="s">
        <v>28</v>
      </c>
      <c r="C14" s="23" t="s">
        <v>23</v>
      </c>
      <c r="D14" s="27" t="s">
        <v>25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s="3" customFormat="1" ht="37.5" x14ac:dyDescent="0.3">
      <c r="A15" s="23" t="s">
        <v>18</v>
      </c>
      <c r="B15" s="49"/>
      <c r="C15" s="23" t="s">
        <v>26</v>
      </c>
      <c r="D15" s="27" t="s">
        <v>25</v>
      </c>
      <c r="E15" s="28"/>
      <c r="F15" s="28"/>
      <c r="G15" s="28">
        <f>1</f>
        <v>1</v>
      </c>
      <c r="H15" s="28">
        <f>1644</f>
        <v>1644</v>
      </c>
      <c r="I15" s="28"/>
      <c r="J15" s="28"/>
      <c r="K15" s="28"/>
      <c r="L15" s="28"/>
      <c r="M15" s="28"/>
    </row>
    <row r="16" spans="1:13" s="3" customFormat="1" ht="18.75" x14ac:dyDescent="0.3">
      <c r="A16" s="23" t="s">
        <v>19</v>
      </c>
      <c r="B16" s="49" t="s">
        <v>29</v>
      </c>
      <c r="C16" s="49"/>
      <c r="D16" s="49"/>
      <c r="E16" s="28"/>
      <c r="F16" s="28"/>
      <c r="G16" s="28"/>
      <c r="H16" s="28"/>
      <c r="I16" s="28"/>
      <c r="J16" s="28"/>
      <c r="K16" s="28"/>
      <c r="L16" s="28"/>
      <c r="M16" s="28"/>
    </row>
    <row r="17" spans="1:16" s="3" customFormat="1" ht="18.75" x14ac:dyDescent="0.3">
      <c r="A17" s="23" t="s">
        <v>30</v>
      </c>
      <c r="B17" s="49" t="s">
        <v>31</v>
      </c>
      <c r="C17" s="49"/>
      <c r="D17" s="49"/>
      <c r="E17" s="28">
        <f>E8+E9+E10+E11+E12+E13+E14+E15+E16</f>
        <v>73</v>
      </c>
      <c r="F17" s="28">
        <f t="shared" ref="F17:M17" si="0">F8+F9+F10+F11+F12+F13+F14+F15+F16</f>
        <v>969.6400000000001</v>
      </c>
      <c r="G17" s="28">
        <f t="shared" si="0"/>
        <v>58</v>
      </c>
      <c r="H17" s="28">
        <f t="shared" si="0"/>
        <v>2271.37</v>
      </c>
      <c r="I17" s="28">
        <f t="shared" si="0"/>
        <v>4</v>
      </c>
      <c r="J17" s="28">
        <f t="shared" si="0"/>
        <v>17.600000000000001</v>
      </c>
      <c r="K17" s="28">
        <f t="shared" si="0"/>
        <v>0</v>
      </c>
      <c r="L17" s="28">
        <f t="shared" si="0"/>
        <v>0</v>
      </c>
      <c r="M17" s="28">
        <f t="shared" si="0"/>
        <v>4</v>
      </c>
    </row>
    <row r="18" spans="1:16" s="3" customFormat="1" ht="18.75" x14ac:dyDescent="0.3">
      <c r="A18" s="23" t="s">
        <v>32</v>
      </c>
      <c r="B18" s="49" t="s">
        <v>33</v>
      </c>
      <c r="C18" s="49"/>
      <c r="D18" s="49"/>
      <c r="E18" s="28"/>
      <c r="F18" s="28"/>
      <c r="G18" s="28"/>
      <c r="H18" s="28"/>
      <c r="I18" s="28"/>
      <c r="J18" s="28"/>
      <c r="K18" s="28"/>
      <c r="L18" s="28"/>
      <c r="M18" s="2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50" t="s">
        <v>81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52" t="s">
        <v>36</v>
      </c>
      <c r="C26" s="52"/>
      <c r="D26" s="52"/>
      <c r="E26" s="53" t="s">
        <v>37</v>
      </c>
      <c r="F26" s="53"/>
      <c r="G26" s="46" t="s">
        <v>79</v>
      </c>
      <c r="H26" s="46"/>
      <c r="I26" s="46"/>
      <c r="J26" s="46"/>
      <c r="K26" s="46"/>
      <c r="L26" s="46"/>
      <c r="M26" s="54" t="s">
        <v>38</v>
      </c>
      <c r="N26" s="54"/>
      <c r="O26" s="54" t="s">
        <v>39</v>
      </c>
      <c r="P26" s="54"/>
    </row>
    <row r="27" spans="1:16" s="1" customFormat="1" ht="20.25" customHeight="1" x14ac:dyDescent="0.3">
      <c r="A27" s="11"/>
      <c r="B27" s="52"/>
      <c r="C27" s="52"/>
      <c r="D27" s="52"/>
      <c r="E27" s="55" t="s">
        <v>40</v>
      </c>
      <c r="F27" s="44" t="s">
        <v>41</v>
      </c>
      <c r="G27" s="55" t="s">
        <v>40</v>
      </c>
      <c r="H27" s="44" t="s">
        <v>41</v>
      </c>
      <c r="I27" s="46" t="s">
        <v>42</v>
      </c>
      <c r="J27" s="46"/>
      <c r="K27" s="46"/>
      <c r="L27" s="46"/>
      <c r="M27" s="55" t="s">
        <v>40</v>
      </c>
      <c r="N27" s="44" t="s">
        <v>41</v>
      </c>
      <c r="O27" s="55" t="s">
        <v>40</v>
      </c>
      <c r="P27" s="44" t="s">
        <v>41</v>
      </c>
    </row>
    <row r="28" spans="1:16" s="1" customFormat="1" ht="18.75" x14ac:dyDescent="0.3">
      <c r="A28" s="11"/>
      <c r="B28" s="52"/>
      <c r="C28" s="52"/>
      <c r="D28" s="52"/>
      <c r="E28" s="55"/>
      <c r="F28" s="44"/>
      <c r="G28" s="55"/>
      <c r="H28" s="44"/>
      <c r="I28" s="45" t="s">
        <v>43</v>
      </c>
      <c r="J28" s="46" t="s">
        <v>44</v>
      </c>
      <c r="K28" s="46"/>
      <c r="L28" s="26" t="s">
        <v>45</v>
      </c>
      <c r="M28" s="55"/>
      <c r="N28" s="44"/>
      <c r="O28" s="55"/>
      <c r="P28" s="44"/>
    </row>
    <row r="29" spans="1:16" s="1" customFormat="1" ht="96" customHeight="1" x14ac:dyDescent="0.3">
      <c r="A29" s="11" t="s">
        <v>0</v>
      </c>
      <c r="B29" s="52"/>
      <c r="C29" s="52"/>
      <c r="D29" s="52"/>
      <c r="E29" s="55"/>
      <c r="F29" s="44"/>
      <c r="G29" s="55"/>
      <c r="H29" s="44"/>
      <c r="I29" s="45"/>
      <c r="J29" s="24" t="s">
        <v>46</v>
      </c>
      <c r="K29" s="24" t="s">
        <v>47</v>
      </c>
      <c r="L29" s="24" t="s">
        <v>48</v>
      </c>
      <c r="M29" s="55"/>
      <c r="N29" s="44"/>
      <c r="O29" s="55"/>
      <c r="P29" s="44"/>
    </row>
    <row r="30" spans="1:16" s="1" customFormat="1" ht="18.75" x14ac:dyDescent="0.3">
      <c r="A30" s="11"/>
      <c r="B30" s="47" t="s">
        <v>49</v>
      </c>
      <c r="C30" s="47"/>
      <c r="D30" s="47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48" t="s">
        <v>61</v>
      </c>
      <c r="C31" s="43" t="s">
        <v>62</v>
      </c>
      <c r="D31" s="17" t="s">
        <v>63</v>
      </c>
      <c r="E31" s="28">
        <f>18+3+2+3+4</f>
        <v>30</v>
      </c>
      <c r="F31" s="28">
        <f>85.5+15+10+13.87+6.4</f>
        <v>130.77000000000001</v>
      </c>
      <c r="G31" s="25"/>
      <c r="H31" s="25"/>
      <c r="I31" s="25"/>
      <c r="J31" s="25"/>
      <c r="K31" s="25"/>
      <c r="L31" s="25"/>
      <c r="M31" s="28">
        <f>18+2+3+4</f>
        <v>27</v>
      </c>
      <c r="N31" s="28">
        <f>85.5+10+13.87+6.4</f>
        <v>115.77000000000001</v>
      </c>
      <c r="O31" s="28">
        <f>18+3+3+3</f>
        <v>27</v>
      </c>
      <c r="P31" s="28">
        <f>85.5+15+12.22+4.8</f>
        <v>117.52</v>
      </c>
    </row>
    <row r="32" spans="1:16" s="1" customFormat="1" ht="37.5" x14ac:dyDescent="0.3">
      <c r="A32" s="30" t="s">
        <v>50</v>
      </c>
      <c r="B32" s="48"/>
      <c r="C32" s="43"/>
      <c r="D32" s="18" t="s">
        <v>64</v>
      </c>
      <c r="E32" s="25">
        <f>10+3</f>
        <v>13</v>
      </c>
      <c r="F32" s="25">
        <f>44+7.94</f>
        <v>51.94</v>
      </c>
      <c r="G32" s="25">
        <f>6</f>
        <v>6</v>
      </c>
      <c r="H32" s="25">
        <f>34.78</f>
        <v>34.78</v>
      </c>
      <c r="I32" s="25"/>
      <c r="J32" s="25"/>
      <c r="K32" s="25"/>
      <c r="L32" s="25"/>
      <c r="M32" s="25">
        <f>10+3</f>
        <v>13</v>
      </c>
      <c r="N32" s="25">
        <f>44+7.94</f>
        <v>51.94</v>
      </c>
      <c r="O32" s="25">
        <f>6+4</f>
        <v>10</v>
      </c>
      <c r="P32" s="25">
        <f>26.4+20.85</f>
        <v>47.25</v>
      </c>
    </row>
    <row r="33" spans="1:16" s="1" customFormat="1" ht="18.75" x14ac:dyDescent="0.3">
      <c r="A33" s="30" t="s">
        <v>51</v>
      </c>
      <c r="B33" s="48"/>
      <c r="C33" s="43" t="s">
        <v>65</v>
      </c>
      <c r="D33" s="17" t="s">
        <v>63</v>
      </c>
      <c r="E33" s="25">
        <f>1</f>
        <v>1</v>
      </c>
      <c r="F33" s="25">
        <f>5.16</f>
        <v>5.16</v>
      </c>
      <c r="G33" s="25"/>
      <c r="H33" s="25"/>
      <c r="I33" s="25"/>
      <c r="J33" s="25"/>
      <c r="K33" s="25"/>
      <c r="L33" s="25"/>
      <c r="M33" s="25">
        <f>1</f>
        <v>1</v>
      </c>
      <c r="N33" s="25">
        <f>5.16</f>
        <v>5.16</v>
      </c>
      <c r="O33" s="25">
        <f>1</f>
        <v>1</v>
      </c>
      <c r="P33" s="25">
        <f>5.16</f>
        <v>5.16</v>
      </c>
    </row>
    <row r="34" spans="1:16" s="1" customFormat="1" ht="37.5" x14ac:dyDescent="0.3">
      <c r="A34" s="30" t="s">
        <v>52</v>
      </c>
      <c r="B34" s="48"/>
      <c r="C34" s="43"/>
      <c r="D34" s="27" t="s">
        <v>25</v>
      </c>
      <c r="E34" s="25">
        <f>1</f>
        <v>1</v>
      </c>
      <c r="F34" s="25">
        <f>5.4</f>
        <v>5.4</v>
      </c>
      <c r="G34" s="25"/>
      <c r="H34" s="25"/>
      <c r="I34" s="25"/>
      <c r="J34" s="25"/>
      <c r="K34" s="25"/>
      <c r="L34" s="25"/>
      <c r="M34" s="25">
        <f>1</f>
        <v>1</v>
      </c>
      <c r="N34" s="25">
        <f>5.4</f>
        <v>5.4</v>
      </c>
      <c r="O34" s="25">
        <f>1</f>
        <v>1</v>
      </c>
      <c r="P34" s="25">
        <f>5.4</f>
        <v>5.4</v>
      </c>
    </row>
    <row r="35" spans="1:16" s="1" customFormat="1" ht="37.5" x14ac:dyDescent="0.3">
      <c r="A35" s="30" t="s">
        <v>53</v>
      </c>
      <c r="B35" s="42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51" customHeight="1" x14ac:dyDescent="0.3">
      <c r="A36" s="30" t="s">
        <v>54</v>
      </c>
      <c r="B36" s="42"/>
      <c r="C36" s="29" t="s">
        <v>65</v>
      </c>
      <c r="D36" s="27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51.75" customHeight="1" x14ac:dyDescent="0.3">
      <c r="A37" s="30" t="s">
        <v>55</v>
      </c>
      <c r="B37" s="42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42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58.5" customHeight="1" x14ac:dyDescent="0.3">
      <c r="A39" s="30" t="s">
        <v>57</v>
      </c>
      <c r="B39" s="42" t="s">
        <v>68</v>
      </c>
      <c r="C39" s="43" t="s">
        <v>69</v>
      </c>
      <c r="D39" s="43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24" customHeight="1" x14ac:dyDescent="0.3">
      <c r="A40" s="30" t="s">
        <v>58</v>
      </c>
      <c r="B40" s="42"/>
      <c r="C40" s="43" t="s">
        <v>70</v>
      </c>
      <c r="D40" s="43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60" customHeight="1" x14ac:dyDescent="0.3">
      <c r="A41" s="30" t="s">
        <v>71</v>
      </c>
      <c r="B41" s="42"/>
      <c r="C41" s="43" t="s">
        <v>72</v>
      </c>
      <c r="D41" s="43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42"/>
      <c r="C42" s="41" t="s">
        <v>73</v>
      </c>
      <c r="D42" s="4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63.75" customHeight="1" x14ac:dyDescent="0.3">
      <c r="A43" s="30" t="s">
        <v>60</v>
      </c>
      <c r="B43" s="42"/>
      <c r="C43" s="43" t="s">
        <v>74</v>
      </c>
      <c r="D43" s="43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59.25" customHeight="1" x14ac:dyDescent="0.3">
      <c r="A44" s="30" t="s">
        <v>75</v>
      </c>
      <c r="B44" s="42"/>
      <c r="C44" s="43" t="s">
        <v>76</v>
      </c>
      <c r="D44" s="43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41" t="s">
        <v>78</v>
      </c>
      <c r="C45" s="41"/>
      <c r="D45" s="41"/>
      <c r="E45" s="28">
        <f>E31+E32+E33+E34+E35+E36+E37+E38+E39+E40+E41+E43+E42+E44</f>
        <v>45</v>
      </c>
      <c r="F45" s="28">
        <f t="shared" ref="F45:P45" si="1">F31+F32+F33+F34+F35+F36+F37+F38+F39+F40+F41+F43+F42+F44</f>
        <v>193.27</v>
      </c>
      <c r="G45" s="28">
        <f t="shared" si="1"/>
        <v>6</v>
      </c>
      <c r="H45" s="28">
        <f t="shared" si="1"/>
        <v>34.78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42</v>
      </c>
      <c r="N45" s="28">
        <f t="shared" si="1"/>
        <v>178.27</v>
      </c>
      <c r="O45" s="28">
        <f t="shared" si="1"/>
        <v>39</v>
      </c>
      <c r="P45" s="28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B6:D6"/>
    <mergeCell ref="K4:M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B30:D30"/>
    <mergeCell ref="B31:B34"/>
    <mergeCell ref="C31:C32"/>
    <mergeCell ref="C33:C34"/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N32" sqref="N3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18.75" x14ac:dyDescent="0.3">
      <c r="A1" s="50" t="s">
        <v>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x14ac:dyDescent="0.3">
      <c r="A3" s="49" t="s">
        <v>0</v>
      </c>
      <c r="B3" s="49" t="s">
        <v>1</v>
      </c>
      <c r="C3" s="49"/>
      <c r="D3" s="49"/>
      <c r="E3" s="53" t="s">
        <v>2</v>
      </c>
      <c r="F3" s="53"/>
      <c r="G3" s="53" t="s">
        <v>3</v>
      </c>
      <c r="H3" s="53"/>
      <c r="I3" s="53" t="s">
        <v>4</v>
      </c>
      <c r="J3" s="53"/>
      <c r="K3" s="53"/>
      <c r="L3" s="53"/>
      <c r="M3" s="53"/>
    </row>
    <row r="4" spans="1:13" s="3" customFormat="1" ht="18.75" x14ac:dyDescent="0.3">
      <c r="A4" s="49"/>
      <c r="B4" s="49"/>
      <c r="C4" s="49"/>
      <c r="D4" s="49"/>
      <c r="E4" s="53" t="s">
        <v>5</v>
      </c>
      <c r="F4" s="53" t="s">
        <v>6</v>
      </c>
      <c r="G4" s="53" t="s">
        <v>5</v>
      </c>
      <c r="H4" s="53" t="s">
        <v>6</v>
      </c>
      <c r="I4" s="53" t="s">
        <v>5</v>
      </c>
      <c r="J4" s="53" t="s">
        <v>6</v>
      </c>
      <c r="K4" s="56" t="s">
        <v>34</v>
      </c>
      <c r="L4" s="53"/>
      <c r="M4" s="53"/>
    </row>
    <row r="5" spans="1:13" s="3" customFormat="1" ht="56.25" x14ac:dyDescent="0.3">
      <c r="A5" s="49"/>
      <c r="B5" s="49"/>
      <c r="C5" s="49"/>
      <c r="D5" s="49"/>
      <c r="E5" s="53"/>
      <c r="F5" s="53"/>
      <c r="G5" s="53"/>
      <c r="H5" s="53"/>
      <c r="I5" s="53"/>
      <c r="J5" s="53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49"/>
      <c r="B6" s="49" t="s">
        <v>10</v>
      </c>
      <c r="C6" s="49"/>
      <c r="D6" s="49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49" t="s">
        <v>21</v>
      </c>
      <c r="C7" s="49"/>
      <c r="D7" s="49"/>
      <c r="E7" s="24"/>
      <c r="F7" s="24"/>
      <c r="G7" s="24"/>
      <c r="H7" s="24"/>
      <c r="I7" s="24"/>
      <c r="J7" s="24"/>
      <c r="K7" s="24"/>
      <c r="L7" s="24"/>
      <c r="M7" s="24"/>
    </row>
    <row r="8" spans="1:13" s="3" customFormat="1" ht="18.75" x14ac:dyDescent="0.3">
      <c r="A8" s="23" t="s">
        <v>11</v>
      </c>
      <c r="B8" s="49" t="s">
        <v>22</v>
      </c>
      <c r="C8" s="49" t="s">
        <v>23</v>
      </c>
      <c r="D8" s="27" t="s">
        <v>24</v>
      </c>
      <c r="E8" s="24">
        <f>4+3+7</f>
        <v>14</v>
      </c>
      <c r="F8" s="24">
        <f>20+15+33.25</f>
        <v>68.25</v>
      </c>
      <c r="G8" s="24">
        <f>8+7</f>
        <v>15</v>
      </c>
      <c r="H8" s="24">
        <f>80+33.25</f>
        <v>113.25</v>
      </c>
      <c r="I8" s="24"/>
      <c r="J8" s="24"/>
      <c r="K8" s="24"/>
      <c r="L8" s="24"/>
      <c r="M8" s="24"/>
    </row>
    <row r="9" spans="1:13" s="3" customFormat="1" ht="37.5" x14ac:dyDescent="0.3">
      <c r="A9" s="23" t="s">
        <v>12</v>
      </c>
      <c r="B9" s="49"/>
      <c r="C9" s="49"/>
      <c r="D9" s="27" t="s">
        <v>25</v>
      </c>
      <c r="E9" s="24">
        <v>4</v>
      </c>
      <c r="F9" s="24">
        <v>19</v>
      </c>
      <c r="G9" s="24">
        <v>4</v>
      </c>
      <c r="H9" s="24">
        <v>19</v>
      </c>
      <c r="I9" s="24"/>
      <c r="J9" s="24"/>
      <c r="K9" s="24"/>
      <c r="L9" s="24"/>
      <c r="M9" s="24"/>
    </row>
    <row r="10" spans="1:13" s="3" customFormat="1" ht="18.75" x14ac:dyDescent="0.3">
      <c r="A10" s="23" t="s">
        <v>13</v>
      </c>
      <c r="B10" s="49"/>
      <c r="C10" s="49" t="s">
        <v>26</v>
      </c>
      <c r="D10" s="27" t="s">
        <v>24</v>
      </c>
      <c r="E10" s="24">
        <f>3</f>
        <v>3</v>
      </c>
      <c r="F10" s="24">
        <f>30</f>
        <v>30</v>
      </c>
      <c r="G10" s="24">
        <f>10</f>
        <v>10</v>
      </c>
      <c r="H10" s="24">
        <f>107</f>
        <v>107</v>
      </c>
      <c r="I10" s="24"/>
      <c r="J10" s="24"/>
      <c r="K10" s="24"/>
      <c r="L10" s="24"/>
      <c r="M10" s="24"/>
    </row>
    <row r="11" spans="1:13" s="3" customFormat="1" ht="37.5" x14ac:dyDescent="0.3">
      <c r="A11" s="23" t="s">
        <v>14</v>
      </c>
      <c r="B11" s="49"/>
      <c r="C11" s="49"/>
      <c r="D11" s="27" t="s">
        <v>25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s="3" customFormat="1" ht="37.5" x14ac:dyDescent="0.3">
      <c r="A12" s="23" t="s">
        <v>15</v>
      </c>
      <c r="B12" s="49" t="s">
        <v>27</v>
      </c>
      <c r="C12" s="23" t="s">
        <v>23</v>
      </c>
      <c r="D12" s="27" t="s">
        <v>25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7.5" x14ac:dyDescent="0.3">
      <c r="A13" s="23" t="s">
        <v>16</v>
      </c>
      <c r="B13" s="49"/>
      <c r="C13" s="23" t="s">
        <v>26</v>
      </c>
      <c r="D13" s="27" t="s">
        <v>25</v>
      </c>
      <c r="E13" s="24">
        <f>3</f>
        <v>3</v>
      </c>
      <c r="F13" s="24">
        <f>510.31</f>
        <v>510.31</v>
      </c>
      <c r="G13" s="24"/>
      <c r="H13" s="24"/>
      <c r="I13" s="24"/>
      <c r="J13" s="24"/>
      <c r="K13" s="24"/>
      <c r="L13" s="24"/>
      <c r="M13" s="24"/>
    </row>
    <row r="14" spans="1:13" s="3" customFormat="1" ht="37.5" x14ac:dyDescent="0.3">
      <c r="A14" s="23">
        <v>8</v>
      </c>
      <c r="B14" s="49" t="s">
        <v>28</v>
      </c>
      <c r="C14" s="23" t="s">
        <v>23</v>
      </c>
      <c r="D14" s="27" t="s">
        <v>25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s="3" customFormat="1" ht="37.5" x14ac:dyDescent="0.3">
      <c r="A15" s="23" t="s">
        <v>18</v>
      </c>
      <c r="B15" s="49"/>
      <c r="C15" s="23" t="s">
        <v>26</v>
      </c>
      <c r="D15" s="27" t="s">
        <v>25</v>
      </c>
      <c r="E15" s="24">
        <f>1</f>
        <v>1</v>
      </c>
      <c r="F15" s="24">
        <f>1877.9</f>
        <v>1877.9</v>
      </c>
      <c r="G15" s="24"/>
      <c r="H15" s="24"/>
      <c r="I15" s="24"/>
      <c r="J15" s="24"/>
      <c r="K15" s="24"/>
      <c r="L15" s="24"/>
      <c r="M15" s="24"/>
    </row>
    <row r="16" spans="1:13" s="3" customFormat="1" ht="18.75" x14ac:dyDescent="0.3">
      <c r="A16" s="23" t="s">
        <v>19</v>
      </c>
      <c r="B16" s="49" t="s">
        <v>29</v>
      </c>
      <c r="C16" s="49"/>
      <c r="D16" s="49"/>
      <c r="E16" s="24"/>
      <c r="F16" s="24"/>
      <c r="G16" s="24"/>
      <c r="H16" s="24"/>
      <c r="I16" s="24"/>
      <c r="J16" s="24"/>
      <c r="K16" s="24"/>
      <c r="L16" s="24"/>
      <c r="M16" s="24"/>
    </row>
    <row r="17" spans="1:16" s="3" customFormat="1" ht="18.75" x14ac:dyDescent="0.3">
      <c r="A17" s="23" t="s">
        <v>30</v>
      </c>
      <c r="B17" s="49" t="s">
        <v>31</v>
      </c>
      <c r="C17" s="49"/>
      <c r="D17" s="49"/>
      <c r="E17" s="24">
        <f>E8+E9+E10+E11+E12+E13+E14+E15+E16</f>
        <v>25</v>
      </c>
      <c r="F17" s="24">
        <f t="shared" ref="F17:M17" si="0">F8+F9+F10+F11+F12+F13+F14+F15+F16</f>
        <v>2505.46</v>
      </c>
      <c r="G17" s="24">
        <f t="shared" si="0"/>
        <v>29</v>
      </c>
      <c r="H17" s="24">
        <f t="shared" si="0"/>
        <v>239.25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</row>
    <row r="18" spans="1:16" s="3" customFormat="1" ht="18.75" x14ac:dyDescent="0.3">
      <c r="A18" s="23" t="s">
        <v>32</v>
      </c>
      <c r="B18" s="49" t="s">
        <v>33</v>
      </c>
      <c r="C18" s="49"/>
      <c r="D18" s="49"/>
      <c r="E18" s="24"/>
      <c r="F18" s="24"/>
      <c r="G18" s="24"/>
      <c r="H18" s="24"/>
      <c r="I18" s="24"/>
      <c r="J18" s="24"/>
      <c r="K18" s="24"/>
      <c r="L18" s="24"/>
      <c r="M18" s="2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50" t="s">
        <v>85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18.75" x14ac:dyDescent="0.3">
      <c r="A26" s="11"/>
      <c r="B26" s="52" t="s">
        <v>36</v>
      </c>
      <c r="C26" s="52"/>
      <c r="D26" s="52"/>
      <c r="E26" s="53" t="s">
        <v>37</v>
      </c>
      <c r="F26" s="53"/>
      <c r="G26" s="46" t="s">
        <v>79</v>
      </c>
      <c r="H26" s="46"/>
      <c r="I26" s="46"/>
      <c r="J26" s="46"/>
      <c r="K26" s="46"/>
      <c r="L26" s="46"/>
      <c r="M26" s="54" t="s">
        <v>38</v>
      </c>
      <c r="N26" s="54"/>
      <c r="O26" s="54" t="s">
        <v>39</v>
      </c>
      <c r="P26" s="54"/>
    </row>
    <row r="27" spans="1:16" s="1" customFormat="1" ht="18.75" x14ac:dyDescent="0.3">
      <c r="A27" s="11"/>
      <c r="B27" s="52"/>
      <c r="C27" s="52"/>
      <c r="D27" s="52"/>
      <c r="E27" s="55" t="s">
        <v>40</v>
      </c>
      <c r="F27" s="44" t="s">
        <v>41</v>
      </c>
      <c r="G27" s="55" t="s">
        <v>40</v>
      </c>
      <c r="H27" s="44" t="s">
        <v>41</v>
      </c>
      <c r="I27" s="46" t="s">
        <v>42</v>
      </c>
      <c r="J27" s="46"/>
      <c r="K27" s="46"/>
      <c r="L27" s="46"/>
      <c r="M27" s="55" t="s">
        <v>40</v>
      </c>
      <c r="N27" s="44" t="s">
        <v>41</v>
      </c>
      <c r="O27" s="55" t="s">
        <v>40</v>
      </c>
      <c r="P27" s="44" t="s">
        <v>41</v>
      </c>
    </row>
    <row r="28" spans="1:16" s="1" customFormat="1" ht="18.75" x14ac:dyDescent="0.3">
      <c r="A28" s="11"/>
      <c r="B28" s="52"/>
      <c r="C28" s="52"/>
      <c r="D28" s="52"/>
      <c r="E28" s="55"/>
      <c r="F28" s="44"/>
      <c r="G28" s="55"/>
      <c r="H28" s="44"/>
      <c r="I28" s="45" t="s">
        <v>43</v>
      </c>
      <c r="J28" s="46" t="s">
        <v>44</v>
      </c>
      <c r="K28" s="46"/>
      <c r="L28" s="26" t="s">
        <v>45</v>
      </c>
      <c r="M28" s="55"/>
      <c r="N28" s="44"/>
      <c r="O28" s="55"/>
      <c r="P28" s="44"/>
    </row>
    <row r="29" spans="1:16" s="1" customFormat="1" ht="168.75" x14ac:dyDescent="0.3">
      <c r="A29" s="11" t="s">
        <v>0</v>
      </c>
      <c r="B29" s="52"/>
      <c r="C29" s="52"/>
      <c r="D29" s="52"/>
      <c r="E29" s="55"/>
      <c r="F29" s="44"/>
      <c r="G29" s="55"/>
      <c r="H29" s="44"/>
      <c r="I29" s="45"/>
      <c r="J29" s="24" t="s">
        <v>46</v>
      </c>
      <c r="K29" s="24" t="s">
        <v>47</v>
      </c>
      <c r="L29" s="24" t="s">
        <v>48</v>
      </c>
      <c r="M29" s="55"/>
      <c r="N29" s="44"/>
      <c r="O29" s="55"/>
      <c r="P29" s="44"/>
    </row>
    <row r="30" spans="1:16" s="1" customFormat="1" ht="18.75" x14ac:dyDescent="0.3">
      <c r="A30" s="11"/>
      <c r="B30" s="47" t="s">
        <v>49</v>
      </c>
      <c r="C30" s="47"/>
      <c r="D30" s="47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48" t="s">
        <v>61</v>
      </c>
      <c r="C31" s="43" t="s">
        <v>62</v>
      </c>
      <c r="D31" s="17" t="s">
        <v>63</v>
      </c>
      <c r="E31" s="28">
        <f>3+6+7</f>
        <v>16</v>
      </c>
      <c r="F31" s="28">
        <f>15+26.22+33.25</f>
        <v>74.47</v>
      </c>
      <c r="G31" s="25"/>
      <c r="H31" s="25"/>
      <c r="I31" s="25"/>
      <c r="J31" s="25"/>
      <c r="K31" s="25"/>
      <c r="L31" s="25"/>
      <c r="M31" s="28">
        <f>2+6+7</f>
        <v>15</v>
      </c>
      <c r="N31" s="28">
        <f>10+26.22+33.25</f>
        <v>69.47</v>
      </c>
      <c r="O31" s="28">
        <f>4+3+6+8</f>
        <v>21</v>
      </c>
      <c r="P31" s="28">
        <f>22.48+15+33+38</f>
        <v>108.48</v>
      </c>
    </row>
    <row r="32" spans="1:16" s="1" customFormat="1" ht="37.5" x14ac:dyDescent="0.3">
      <c r="A32" s="30" t="s">
        <v>50</v>
      </c>
      <c r="B32" s="48"/>
      <c r="C32" s="43"/>
      <c r="D32" s="18" t="s">
        <v>64</v>
      </c>
      <c r="E32" s="25">
        <f>1+5+4</f>
        <v>10</v>
      </c>
      <c r="F32" s="25">
        <f>5+18.34+19</f>
        <v>42.34</v>
      </c>
      <c r="G32" s="25"/>
      <c r="H32" s="25"/>
      <c r="I32" s="25"/>
      <c r="J32" s="25"/>
      <c r="K32" s="25"/>
      <c r="L32" s="25"/>
      <c r="M32" s="25">
        <f>1+5+4</f>
        <v>10</v>
      </c>
      <c r="N32" s="25">
        <f>5+18.34+19</f>
        <v>42.34</v>
      </c>
      <c r="O32" s="25">
        <f>1+1+21</f>
        <v>23</v>
      </c>
      <c r="P32" s="25">
        <f>5+3.1+99.75</f>
        <v>107.85</v>
      </c>
    </row>
    <row r="33" spans="1:16" s="1" customFormat="1" ht="18.75" x14ac:dyDescent="0.3">
      <c r="A33" s="30" t="s">
        <v>51</v>
      </c>
      <c r="B33" s="48"/>
      <c r="C33" s="43" t="s">
        <v>65</v>
      </c>
      <c r="D33" s="17" t="s">
        <v>63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6.75</v>
      </c>
    </row>
    <row r="34" spans="1:16" s="1" customFormat="1" ht="37.5" x14ac:dyDescent="0.3">
      <c r="A34" s="30" t="s">
        <v>52</v>
      </c>
      <c r="B34" s="48"/>
      <c r="C34" s="43"/>
      <c r="D34" s="27" t="s">
        <v>25</v>
      </c>
      <c r="E34" s="25">
        <f>1</f>
        <v>1</v>
      </c>
      <c r="F34" s="25">
        <f>15</f>
        <v>15</v>
      </c>
      <c r="G34" s="25"/>
      <c r="H34" s="25"/>
      <c r="I34" s="25"/>
      <c r="J34" s="25"/>
      <c r="K34" s="25"/>
      <c r="L34" s="25"/>
      <c r="M34" s="25">
        <f>1</f>
        <v>1</v>
      </c>
      <c r="N34" s="25">
        <f>15</f>
        <v>15</v>
      </c>
      <c r="O34" s="25"/>
      <c r="P34" s="25"/>
    </row>
    <row r="35" spans="1:16" s="1" customFormat="1" ht="37.5" x14ac:dyDescent="0.3">
      <c r="A35" s="30" t="s">
        <v>53</v>
      </c>
      <c r="B35" s="42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37.5" x14ac:dyDescent="0.3">
      <c r="A36" s="30" t="s">
        <v>54</v>
      </c>
      <c r="B36" s="42"/>
      <c r="C36" s="29" t="s">
        <v>65</v>
      </c>
      <c r="D36" s="27" t="s">
        <v>25</v>
      </c>
      <c r="E36" s="25">
        <f>1</f>
        <v>1</v>
      </c>
      <c r="F36" s="25">
        <f>74</f>
        <v>74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37.5" x14ac:dyDescent="0.3">
      <c r="A37" s="30" t="s">
        <v>55</v>
      </c>
      <c r="B37" s="42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42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18.75" x14ac:dyDescent="0.3">
      <c r="A39" s="30" t="s">
        <v>57</v>
      </c>
      <c r="B39" s="42" t="s">
        <v>68</v>
      </c>
      <c r="C39" s="43" t="s">
        <v>69</v>
      </c>
      <c r="D39" s="43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18.75" x14ac:dyDescent="0.3">
      <c r="A40" s="30" t="s">
        <v>58</v>
      </c>
      <c r="B40" s="42"/>
      <c r="C40" s="43" t="s">
        <v>70</v>
      </c>
      <c r="D40" s="43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18.75" x14ac:dyDescent="0.3">
      <c r="A41" s="30" t="s">
        <v>71</v>
      </c>
      <c r="B41" s="42"/>
      <c r="C41" s="43" t="s">
        <v>72</v>
      </c>
      <c r="D41" s="43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42"/>
      <c r="C42" s="41" t="s">
        <v>73</v>
      </c>
      <c r="D42" s="4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18.75" x14ac:dyDescent="0.3">
      <c r="A43" s="30" t="s">
        <v>60</v>
      </c>
      <c r="B43" s="42"/>
      <c r="C43" s="43" t="s">
        <v>74</v>
      </c>
      <c r="D43" s="43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18.75" x14ac:dyDescent="0.3">
      <c r="A44" s="30" t="s">
        <v>75</v>
      </c>
      <c r="B44" s="42"/>
      <c r="C44" s="43" t="s">
        <v>76</v>
      </c>
      <c r="D44" s="43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41" t="s">
        <v>78</v>
      </c>
      <c r="C45" s="41"/>
      <c r="D45" s="41"/>
      <c r="E45" s="28">
        <f>E31+E32+E33+E34+E35+E36+E37+E38+E39+E40+E41+E43+E42+E44</f>
        <v>28</v>
      </c>
      <c r="F45" s="28">
        <f t="shared" ref="F45:P45" si="1">F31+F32+F33+F34+F35+F36+F37+F38+F39+F40+F41+F43+F42+F44</f>
        <v>205.81</v>
      </c>
      <c r="G45" s="28">
        <f t="shared" si="1"/>
        <v>0</v>
      </c>
      <c r="H45" s="28">
        <f t="shared" si="1"/>
        <v>0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26</v>
      </c>
      <c r="N45" s="28">
        <f t="shared" si="1"/>
        <v>126.81</v>
      </c>
      <c r="O45" s="28">
        <f t="shared" si="1"/>
        <v>45</v>
      </c>
      <c r="P45" s="28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7:D7"/>
    <mergeCell ref="I27:L27"/>
    <mergeCell ref="B12:B13"/>
    <mergeCell ref="B14:B15"/>
    <mergeCell ref="B16:D16"/>
    <mergeCell ref="B17:D17"/>
    <mergeCell ref="B18:D18"/>
    <mergeCell ref="A24:P24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</mergeCells>
  <pageMargins left="0.25" right="0.25" top="0.75" bottom="0.75" header="0.3" footer="0.3"/>
  <pageSetup paperSize="9" scale="4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57" t="s">
        <v>82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49" t="s">
        <v>0</v>
      </c>
      <c r="B3" s="49" t="s">
        <v>1</v>
      </c>
      <c r="C3" s="49"/>
      <c r="D3" s="49"/>
      <c r="E3" s="53" t="s">
        <v>2</v>
      </c>
      <c r="F3" s="53"/>
      <c r="G3" s="53" t="s">
        <v>3</v>
      </c>
      <c r="H3" s="53"/>
      <c r="I3" s="53" t="s">
        <v>4</v>
      </c>
      <c r="J3" s="53"/>
      <c r="K3" s="53"/>
      <c r="L3" s="53"/>
      <c r="M3" s="53"/>
    </row>
    <row r="4" spans="1:13" s="3" customFormat="1" ht="18.75" x14ac:dyDescent="0.3">
      <c r="A4" s="49"/>
      <c r="B4" s="49"/>
      <c r="C4" s="49"/>
      <c r="D4" s="49"/>
      <c r="E4" s="53" t="s">
        <v>5</v>
      </c>
      <c r="F4" s="53" t="s">
        <v>6</v>
      </c>
      <c r="G4" s="53" t="s">
        <v>5</v>
      </c>
      <c r="H4" s="53" t="s">
        <v>6</v>
      </c>
      <c r="I4" s="53" t="s">
        <v>5</v>
      </c>
      <c r="J4" s="53" t="s">
        <v>6</v>
      </c>
      <c r="K4" s="56" t="s">
        <v>34</v>
      </c>
      <c r="L4" s="53"/>
      <c r="M4" s="53"/>
    </row>
    <row r="5" spans="1:13" s="3" customFormat="1" ht="57" customHeight="1" x14ac:dyDescent="0.3">
      <c r="A5" s="49"/>
      <c r="B5" s="49"/>
      <c r="C5" s="49"/>
      <c r="D5" s="49"/>
      <c r="E5" s="53"/>
      <c r="F5" s="53"/>
      <c r="G5" s="53"/>
      <c r="H5" s="53"/>
      <c r="I5" s="53"/>
      <c r="J5" s="53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49"/>
      <c r="B6" s="49" t="s">
        <v>10</v>
      </c>
      <c r="C6" s="49"/>
      <c r="D6" s="49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49" t="s">
        <v>21</v>
      </c>
      <c r="C7" s="49"/>
      <c r="D7" s="49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49" t="s">
        <v>22</v>
      </c>
      <c r="C8" s="49" t="s">
        <v>23</v>
      </c>
      <c r="D8" s="10" t="s">
        <v>24</v>
      </c>
      <c r="E8" s="8">
        <v>35</v>
      </c>
      <c r="F8" s="8">
        <v>141</v>
      </c>
      <c r="G8" s="8">
        <v>29</v>
      </c>
      <c r="H8" s="8">
        <v>114</v>
      </c>
      <c r="I8" s="8">
        <v>2</v>
      </c>
      <c r="J8" s="8"/>
      <c r="K8" s="8"/>
      <c r="L8" s="8"/>
      <c r="M8" s="8">
        <v>2</v>
      </c>
    </row>
    <row r="9" spans="1:13" s="3" customFormat="1" ht="37.5" x14ac:dyDescent="0.3">
      <c r="A9" s="9" t="s">
        <v>12</v>
      </c>
      <c r="B9" s="49"/>
      <c r="C9" s="49"/>
      <c r="D9" s="10" t="s">
        <v>25</v>
      </c>
      <c r="E9" s="8">
        <f>3+4</f>
        <v>7</v>
      </c>
      <c r="F9" s="8">
        <v>40</v>
      </c>
      <c r="G9" s="20">
        <v>3</v>
      </c>
      <c r="H9" s="20"/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49"/>
      <c r="C10" s="49" t="s">
        <v>26</v>
      </c>
      <c r="D10" s="10" t="s">
        <v>24</v>
      </c>
      <c r="E10" s="8">
        <v>6</v>
      </c>
      <c r="F10" s="8">
        <v>39.74</v>
      </c>
      <c r="G10" s="8"/>
      <c r="H10" s="8"/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49"/>
      <c r="C11" s="49"/>
      <c r="D11" s="10" t="s">
        <v>25</v>
      </c>
      <c r="E11" s="8">
        <v>1</v>
      </c>
      <c r="F11" s="8">
        <v>276.77999999999997</v>
      </c>
      <c r="G11" s="8">
        <v>1</v>
      </c>
      <c r="H11" s="8">
        <v>276.77999999999997</v>
      </c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49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49"/>
      <c r="C13" s="9" t="s">
        <v>26</v>
      </c>
      <c r="D13" s="10" t="s">
        <v>25</v>
      </c>
      <c r="E13" s="8">
        <v>3</v>
      </c>
      <c r="F13" s="8">
        <v>530</v>
      </c>
      <c r="G13" s="8">
        <v>1</v>
      </c>
      <c r="H13" s="8">
        <v>490</v>
      </c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49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49"/>
      <c r="C15" s="9" t="s">
        <v>26</v>
      </c>
      <c r="D15" s="10" t="s">
        <v>25</v>
      </c>
      <c r="E15" s="8"/>
      <c r="F15" s="8"/>
      <c r="G15" s="8">
        <v>1</v>
      </c>
      <c r="H15" s="8">
        <v>1877</v>
      </c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49" t="s">
        <v>29</v>
      </c>
      <c r="C16" s="49"/>
      <c r="D16" s="49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49" t="s">
        <v>31</v>
      </c>
      <c r="C17" s="49"/>
      <c r="D17" s="49"/>
      <c r="E17" s="8">
        <f>E8+E9+E10+E11+E12+E13+E14+E15+E16</f>
        <v>52</v>
      </c>
      <c r="F17" s="8">
        <f t="shared" ref="F17:M17" si="0">F8+F9+F10+F11+F12+F13+F14+F15+F16</f>
        <v>1027.52</v>
      </c>
      <c r="G17" s="8">
        <f t="shared" si="0"/>
        <v>35</v>
      </c>
      <c r="H17" s="8">
        <f t="shared" si="0"/>
        <v>2757.7799999999997</v>
      </c>
      <c r="I17" s="8">
        <f t="shared" si="0"/>
        <v>2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2</v>
      </c>
    </row>
    <row r="18" spans="1:16" s="3" customFormat="1" ht="18.75" x14ac:dyDescent="0.3">
      <c r="A18" s="9" t="s">
        <v>32</v>
      </c>
      <c r="B18" s="49" t="s">
        <v>33</v>
      </c>
      <c r="C18" s="49"/>
      <c r="D18" s="49"/>
      <c r="E18" s="8">
        <f>1+1</f>
        <v>2</v>
      </c>
      <c r="F18" s="8"/>
      <c r="G18" s="8">
        <f>1+1</f>
        <v>2</v>
      </c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50" t="s">
        <v>83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52" t="s">
        <v>36</v>
      </c>
      <c r="C26" s="52"/>
      <c r="D26" s="52"/>
      <c r="E26" s="53" t="s">
        <v>37</v>
      </c>
      <c r="F26" s="53"/>
      <c r="G26" s="46" t="s">
        <v>79</v>
      </c>
      <c r="H26" s="46"/>
      <c r="I26" s="46"/>
      <c r="J26" s="46"/>
      <c r="K26" s="46"/>
      <c r="L26" s="46"/>
      <c r="M26" s="54" t="s">
        <v>38</v>
      </c>
      <c r="N26" s="54"/>
      <c r="O26" s="54" t="s">
        <v>39</v>
      </c>
      <c r="P26" s="54"/>
    </row>
    <row r="27" spans="1:16" s="1" customFormat="1" ht="20.25" customHeight="1" x14ac:dyDescent="0.3">
      <c r="A27" s="11"/>
      <c r="B27" s="52"/>
      <c r="C27" s="52"/>
      <c r="D27" s="52"/>
      <c r="E27" s="55" t="s">
        <v>40</v>
      </c>
      <c r="F27" s="44" t="s">
        <v>41</v>
      </c>
      <c r="G27" s="55" t="s">
        <v>40</v>
      </c>
      <c r="H27" s="44" t="s">
        <v>41</v>
      </c>
      <c r="I27" s="46" t="s">
        <v>42</v>
      </c>
      <c r="J27" s="46"/>
      <c r="K27" s="46"/>
      <c r="L27" s="46"/>
      <c r="M27" s="55" t="s">
        <v>40</v>
      </c>
      <c r="N27" s="44" t="s">
        <v>41</v>
      </c>
      <c r="O27" s="55" t="s">
        <v>40</v>
      </c>
      <c r="P27" s="44" t="s">
        <v>41</v>
      </c>
    </row>
    <row r="28" spans="1:16" s="1" customFormat="1" ht="18.75" x14ac:dyDescent="0.3">
      <c r="A28" s="11"/>
      <c r="B28" s="52"/>
      <c r="C28" s="52"/>
      <c r="D28" s="52"/>
      <c r="E28" s="55"/>
      <c r="F28" s="44"/>
      <c r="G28" s="55"/>
      <c r="H28" s="44"/>
      <c r="I28" s="45" t="s">
        <v>43</v>
      </c>
      <c r="J28" s="46" t="s">
        <v>44</v>
      </c>
      <c r="K28" s="46"/>
      <c r="L28" s="12" t="s">
        <v>45</v>
      </c>
      <c r="M28" s="55"/>
      <c r="N28" s="44"/>
      <c r="O28" s="55"/>
      <c r="P28" s="44"/>
    </row>
    <row r="29" spans="1:16" s="1" customFormat="1" ht="96" customHeight="1" x14ac:dyDescent="0.3">
      <c r="A29" s="11" t="s">
        <v>0</v>
      </c>
      <c r="B29" s="52"/>
      <c r="C29" s="52"/>
      <c r="D29" s="52"/>
      <c r="E29" s="55"/>
      <c r="F29" s="44"/>
      <c r="G29" s="55"/>
      <c r="H29" s="44"/>
      <c r="I29" s="45"/>
      <c r="J29" s="8" t="s">
        <v>46</v>
      </c>
      <c r="K29" s="8" t="s">
        <v>47</v>
      </c>
      <c r="L29" s="8" t="s">
        <v>48</v>
      </c>
      <c r="M29" s="55"/>
      <c r="N29" s="44"/>
      <c r="O29" s="55"/>
      <c r="P29" s="44"/>
    </row>
    <row r="30" spans="1:16" s="2" customFormat="1" ht="18.75" x14ac:dyDescent="0.3">
      <c r="A30" s="31"/>
      <c r="B30" s="46" t="s">
        <v>49</v>
      </c>
      <c r="C30" s="46"/>
      <c r="D30" s="46"/>
      <c r="E30" s="31" t="s">
        <v>50</v>
      </c>
      <c r="F30" s="31" t="s">
        <v>51</v>
      </c>
      <c r="G30" s="31" t="s">
        <v>52</v>
      </c>
      <c r="H30" s="31" t="s">
        <v>53</v>
      </c>
      <c r="I30" s="31" t="s">
        <v>54</v>
      </c>
      <c r="J30" s="31" t="s">
        <v>55</v>
      </c>
      <c r="K30" s="31" t="s">
        <v>56</v>
      </c>
      <c r="L30" s="31" t="s">
        <v>57</v>
      </c>
      <c r="M30" s="31" t="s">
        <v>58</v>
      </c>
      <c r="N30" s="31">
        <v>11</v>
      </c>
      <c r="O30" s="31" t="s">
        <v>59</v>
      </c>
      <c r="P30" s="31" t="s">
        <v>60</v>
      </c>
    </row>
    <row r="31" spans="1:16" s="1" customFormat="1" ht="18.75" x14ac:dyDescent="0.3">
      <c r="A31" s="16" t="s">
        <v>49</v>
      </c>
      <c r="B31" s="48" t="s">
        <v>61</v>
      </c>
      <c r="C31" s="43" t="s">
        <v>62</v>
      </c>
      <c r="D31" s="17" t="s">
        <v>63</v>
      </c>
      <c r="E31" s="22">
        <f>4+8+5</f>
        <v>17</v>
      </c>
      <c r="F31" s="22">
        <f>45.9+15.5</f>
        <v>61.4</v>
      </c>
      <c r="G31" s="21"/>
      <c r="H31" s="21"/>
      <c r="I31" s="21"/>
      <c r="J31" s="21"/>
      <c r="K31" s="21"/>
      <c r="L31" s="21"/>
      <c r="M31" s="22">
        <f>4+8+5</f>
        <v>17</v>
      </c>
      <c r="N31" s="22">
        <f>45.94+15.5</f>
        <v>61.44</v>
      </c>
      <c r="O31" s="22">
        <f>9+14+5+4</f>
        <v>32</v>
      </c>
      <c r="P31" s="22">
        <f>58.81+15.5+22.48</f>
        <v>96.79</v>
      </c>
    </row>
    <row r="32" spans="1:16" s="1" customFormat="1" ht="37.5" x14ac:dyDescent="0.3">
      <c r="A32" s="16" t="s">
        <v>50</v>
      </c>
      <c r="B32" s="48"/>
      <c r="C32" s="43"/>
      <c r="D32" s="18" t="s">
        <v>64</v>
      </c>
      <c r="E32" s="21">
        <f>3+5+1</f>
        <v>9</v>
      </c>
      <c r="F32" s="21">
        <f>22+5</f>
        <v>27</v>
      </c>
      <c r="G32" s="21"/>
      <c r="H32" s="21"/>
      <c r="I32" s="21"/>
      <c r="J32" s="21"/>
      <c r="K32" s="21"/>
      <c r="L32" s="21"/>
      <c r="M32" s="21">
        <f>3+5+1</f>
        <v>9</v>
      </c>
      <c r="N32" s="21">
        <f>22+5</f>
        <v>27</v>
      </c>
      <c r="O32" s="21">
        <f>11+10+1</f>
        <v>22</v>
      </c>
      <c r="P32" s="21">
        <v>45</v>
      </c>
    </row>
    <row r="33" spans="1:16" s="1" customFormat="1" ht="18.75" x14ac:dyDescent="0.3">
      <c r="A33" s="16" t="s">
        <v>51</v>
      </c>
      <c r="B33" s="48"/>
      <c r="C33" s="43" t="s">
        <v>65</v>
      </c>
      <c r="D33" s="17" t="s">
        <v>63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1" customFormat="1" ht="37.5" x14ac:dyDescent="0.3">
      <c r="A34" s="16" t="s">
        <v>52</v>
      </c>
      <c r="B34" s="48"/>
      <c r="C34" s="43"/>
      <c r="D34" s="10" t="s">
        <v>25</v>
      </c>
      <c r="E34" s="21">
        <v>3</v>
      </c>
      <c r="F34" s="21">
        <v>28.12</v>
      </c>
      <c r="G34" s="21"/>
      <c r="H34" s="21"/>
      <c r="I34" s="21"/>
      <c r="J34" s="21"/>
      <c r="K34" s="21"/>
      <c r="L34" s="21"/>
      <c r="M34" s="21"/>
      <c r="N34" s="21"/>
      <c r="O34" s="21">
        <v>3</v>
      </c>
      <c r="P34" s="21">
        <v>28.12</v>
      </c>
    </row>
    <row r="35" spans="1:16" s="1" customFormat="1" ht="37.5" x14ac:dyDescent="0.3">
      <c r="A35" s="16" t="s">
        <v>53</v>
      </c>
      <c r="B35" s="42" t="s">
        <v>66</v>
      </c>
      <c r="C35" s="19" t="s">
        <v>62</v>
      </c>
      <c r="D35" s="10" t="s">
        <v>25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1" customFormat="1" ht="51" customHeight="1" x14ac:dyDescent="0.3">
      <c r="A36" s="16" t="s">
        <v>54</v>
      </c>
      <c r="B36" s="42"/>
      <c r="C36" s="19" t="s">
        <v>65</v>
      </c>
      <c r="D36" s="10" t="s">
        <v>25</v>
      </c>
      <c r="E36" s="21"/>
      <c r="F36" s="21"/>
      <c r="G36" s="21"/>
      <c r="H36" s="21"/>
      <c r="I36" s="21"/>
      <c r="J36" s="21"/>
      <c r="K36" s="21"/>
      <c r="L36" s="21"/>
      <c r="M36" s="21">
        <v>1</v>
      </c>
      <c r="N36" s="21">
        <v>74</v>
      </c>
      <c r="O36" s="21"/>
      <c r="P36" s="21"/>
    </row>
    <row r="37" spans="1:16" s="1" customFormat="1" ht="51.75" customHeight="1" x14ac:dyDescent="0.3">
      <c r="A37" s="16" t="s">
        <v>55</v>
      </c>
      <c r="B37" s="42" t="s">
        <v>67</v>
      </c>
      <c r="C37" s="19" t="s">
        <v>62</v>
      </c>
      <c r="D37" s="10" t="s">
        <v>25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1" customFormat="1" ht="37.5" x14ac:dyDescent="0.3">
      <c r="A38" s="16" t="s">
        <v>56</v>
      </c>
      <c r="B38" s="42"/>
      <c r="C38" s="9" t="s">
        <v>26</v>
      </c>
      <c r="D38" s="10" t="s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" customFormat="1" ht="58.5" customHeight="1" x14ac:dyDescent="0.3">
      <c r="A39" s="16" t="s">
        <v>57</v>
      </c>
      <c r="B39" s="42" t="s">
        <v>68</v>
      </c>
      <c r="C39" s="43" t="s">
        <v>69</v>
      </c>
      <c r="D39" s="4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" customFormat="1" ht="24" customHeight="1" x14ac:dyDescent="0.3">
      <c r="A40" s="16" t="s">
        <v>58</v>
      </c>
      <c r="B40" s="42"/>
      <c r="C40" s="43" t="s">
        <v>70</v>
      </c>
      <c r="D40" s="4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1" customFormat="1" ht="60" customHeight="1" x14ac:dyDescent="0.3">
      <c r="A41" s="16" t="s">
        <v>71</v>
      </c>
      <c r="B41" s="42"/>
      <c r="C41" s="43" t="s">
        <v>72</v>
      </c>
      <c r="D41" s="43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1" customFormat="1" ht="18.75" x14ac:dyDescent="0.3">
      <c r="A42" s="16" t="s">
        <v>59</v>
      </c>
      <c r="B42" s="42"/>
      <c r="C42" s="41" t="s">
        <v>73</v>
      </c>
      <c r="D42" s="4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1" customFormat="1" ht="63.75" customHeight="1" x14ac:dyDescent="0.3">
      <c r="A43" s="16" t="s">
        <v>60</v>
      </c>
      <c r="B43" s="42"/>
      <c r="C43" s="43" t="s">
        <v>74</v>
      </c>
      <c r="D43" s="43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" customFormat="1" ht="59.25" customHeight="1" x14ac:dyDescent="0.3">
      <c r="A44" s="16" t="s">
        <v>75</v>
      </c>
      <c r="B44" s="42"/>
      <c r="C44" s="43" t="s">
        <v>76</v>
      </c>
      <c r="D44" s="43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" customFormat="1" ht="18.75" x14ac:dyDescent="0.3">
      <c r="A45" s="16" t="s">
        <v>77</v>
      </c>
      <c r="B45" s="41" t="s">
        <v>78</v>
      </c>
      <c r="C45" s="41"/>
      <c r="D45" s="41"/>
      <c r="E45" s="22">
        <f>E31+E32+E33+E34+E35+E36+E37+E38+E39+E40+E41+E43+E42+E44</f>
        <v>29</v>
      </c>
      <c r="F45" s="22">
        <f t="shared" ref="F45:P45" si="1">F31+F32+F33+F34+F35+F36+F37+F38+F39+F40+F41+F43+F42+F44</f>
        <v>116.52000000000001</v>
      </c>
      <c r="G45" s="22">
        <f t="shared" si="1"/>
        <v>0</v>
      </c>
      <c r="H45" s="22">
        <f t="shared" si="1"/>
        <v>0</v>
      </c>
      <c r="I45" s="22">
        <f t="shared" si="1"/>
        <v>0</v>
      </c>
      <c r="J45" s="22">
        <f t="shared" si="1"/>
        <v>0</v>
      </c>
      <c r="K45" s="22">
        <f t="shared" si="1"/>
        <v>0</v>
      </c>
      <c r="L45" s="22">
        <f t="shared" si="1"/>
        <v>0</v>
      </c>
      <c r="M45" s="22">
        <f t="shared" si="1"/>
        <v>27</v>
      </c>
      <c r="N45" s="22">
        <f t="shared" si="1"/>
        <v>162.44</v>
      </c>
      <c r="O45" s="22">
        <f t="shared" si="1"/>
        <v>57</v>
      </c>
      <c r="P45" s="22">
        <f t="shared" si="1"/>
        <v>169.91000000000003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12:B13"/>
    <mergeCell ref="B14:B15"/>
    <mergeCell ref="I4:I5"/>
    <mergeCell ref="J4:J5"/>
    <mergeCell ref="K4:M4"/>
    <mergeCell ref="B6:D6"/>
    <mergeCell ref="B7:D7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B8:B11"/>
    <mergeCell ref="C8:C9"/>
    <mergeCell ref="C10:C11"/>
  </mergeCells>
  <pageMargins left="0.25" right="0.25" top="0.75" bottom="0.75" header="0.3" footer="0.3"/>
  <pageSetup paperSize="9" scale="3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13" zoomScale="70" zoomScaleNormal="70" workbookViewId="0">
      <selection activeCell="P37" sqref="P37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57" t="s">
        <v>87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49" t="s">
        <v>0</v>
      </c>
      <c r="B3" s="49" t="s">
        <v>1</v>
      </c>
      <c r="C3" s="49"/>
      <c r="D3" s="49"/>
      <c r="E3" s="53" t="s">
        <v>2</v>
      </c>
      <c r="F3" s="53"/>
      <c r="G3" s="53" t="s">
        <v>3</v>
      </c>
      <c r="H3" s="53"/>
      <c r="I3" s="53" t="s">
        <v>4</v>
      </c>
      <c r="J3" s="53"/>
      <c r="K3" s="53"/>
      <c r="L3" s="53"/>
      <c r="M3" s="53"/>
    </row>
    <row r="4" spans="1:13" s="3" customFormat="1" ht="18.75" x14ac:dyDescent="0.3">
      <c r="A4" s="49"/>
      <c r="B4" s="49"/>
      <c r="C4" s="49"/>
      <c r="D4" s="49"/>
      <c r="E4" s="53" t="s">
        <v>5</v>
      </c>
      <c r="F4" s="53" t="s">
        <v>6</v>
      </c>
      <c r="G4" s="53" t="s">
        <v>5</v>
      </c>
      <c r="H4" s="53" t="s">
        <v>6</v>
      </c>
      <c r="I4" s="53" t="s">
        <v>5</v>
      </c>
      <c r="J4" s="53" t="s">
        <v>6</v>
      </c>
      <c r="K4" s="56" t="s">
        <v>34</v>
      </c>
      <c r="L4" s="53"/>
      <c r="M4" s="53"/>
    </row>
    <row r="5" spans="1:13" s="3" customFormat="1" ht="57" customHeight="1" x14ac:dyDescent="0.3">
      <c r="A5" s="49"/>
      <c r="B5" s="49"/>
      <c r="C5" s="49"/>
      <c r="D5" s="49"/>
      <c r="E5" s="53"/>
      <c r="F5" s="53"/>
      <c r="G5" s="53"/>
      <c r="H5" s="53"/>
      <c r="I5" s="53"/>
      <c r="J5" s="53"/>
      <c r="K5" s="39" t="s">
        <v>7</v>
      </c>
      <c r="L5" s="39" t="s">
        <v>8</v>
      </c>
      <c r="M5" s="39" t="s">
        <v>9</v>
      </c>
    </row>
    <row r="6" spans="1:13" s="3" customFormat="1" ht="18.75" x14ac:dyDescent="0.3">
      <c r="A6" s="49"/>
      <c r="B6" s="49" t="s">
        <v>10</v>
      </c>
      <c r="C6" s="49"/>
      <c r="D6" s="49"/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</row>
    <row r="7" spans="1:13" s="3" customFormat="1" ht="18.75" x14ac:dyDescent="0.3">
      <c r="A7" s="37" t="s">
        <v>20</v>
      </c>
      <c r="B7" s="49" t="s">
        <v>21</v>
      </c>
      <c r="C7" s="49"/>
      <c r="D7" s="49"/>
      <c r="E7" s="39"/>
      <c r="F7" s="39"/>
      <c r="G7" s="39"/>
      <c r="H7" s="39"/>
      <c r="I7" s="39"/>
      <c r="J7" s="39"/>
      <c r="K7" s="39"/>
      <c r="L7" s="39"/>
      <c r="M7" s="39"/>
    </row>
    <row r="8" spans="1:13" s="3" customFormat="1" ht="18.75" x14ac:dyDescent="0.3">
      <c r="A8" s="37" t="s">
        <v>11</v>
      </c>
      <c r="B8" s="49" t="s">
        <v>22</v>
      </c>
      <c r="C8" s="49" t="s">
        <v>23</v>
      </c>
      <c r="D8" s="40" t="s">
        <v>24</v>
      </c>
      <c r="E8" s="39">
        <f>6+6+1+6+2</f>
        <v>21</v>
      </c>
      <c r="F8" s="39">
        <f>24.06+30+10+30+10</f>
        <v>104.06</v>
      </c>
      <c r="G8" s="39">
        <f>6+6+6</f>
        <v>18</v>
      </c>
      <c r="H8" s="39">
        <f>24.06+30+30</f>
        <v>84.06</v>
      </c>
      <c r="I8" s="39"/>
      <c r="J8" s="39"/>
      <c r="K8" s="39"/>
      <c r="L8" s="39"/>
      <c r="M8" s="39"/>
    </row>
    <row r="9" spans="1:13" s="3" customFormat="1" ht="37.5" x14ac:dyDescent="0.3">
      <c r="A9" s="37" t="s">
        <v>12</v>
      </c>
      <c r="B9" s="49"/>
      <c r="C9" s="49"/>
      <c r="D9" s="40" t="s">
        <v>25</v>
      </c>
      <c r="E9" s="39">
        <f>3+9</f>
        <v>12</v>
      </c>
      <c r="F9" s="39">
        <f>12+39</f>
        <v>51</v>
      </c>
      <c r="G9" s="39">
        <f>3+6</f>
        <v>9</v>
      </c>
      <c r="H9" s="39">
        <f>12+23</f>
        <v>35</v>
      </c>
      <c r="I9" s="39"/>
      <c r="J9" s="39"/>
      <c r="K9" s="39"/>
      <c r="L9" s="39"/>
      <c r="M9" s="39"/>
    </row>
    <row r="10" spans="1:13" s="3" customFormat="1" ht="18.75" x14ac:dyDescent="0.3">
      <c r="A10" s="37" t="s">
        <v>13</v>
      </c>
      <c r="B10" s="49"/>
      <c r="C10" s="49" t="s">
        <v>26</v>
      </c>
      <c r="D10" s="40" t="s">
        <v>24</v>
      </c>
      <c r="E10" s="39">
        <f>1+4</f>
        <v>5</v>
      </c>
      <c r="F10" s="39">
        <f>10+25.48</f>
        <v>35.480000000000004</v>
      </c>
      <c r="G10" s="39">
        <f>1+3</f>
        <v>4</v>
      </c>
      <c r="H10" s="39">
        <f>10+13.86</f>
        <v>23.86</v>
      </c>
      <c r="I10" s="39"/>
      <c r="J10" s="39"/>
      <c r="K10" s="39"/>
      <c r="L10" s="39"/>
      <c r="M10" s="39"/>
    </row>
    <row r="11" spans="1:13" s="3" customFormat="1" ht="37.5" x14ac:dyDescent="0.3">
      <c r="A11" s="37" t="s">
        <v>14</v>
      </c>
      <c r="B11" s="49"/>
      <c r="C11" s="49"/>
      <c r="D11" s="40" t="s">
        <v>25</v>
      </c>
      <c r="E11" s="39">
        <f>1</f>
        <v>1</v>
      </c>
      <c r="F11" s="39">
        <f>13</f>
        <v>13</v>
      </c>
      <c r="G11" s="39">
        <f>1</f>
        <v>1</v>
      </c>
      <c r="H11" s="39">
        <f>13</f>
        <v>13</v>
      </c>
      <c r="I11" s="39"/>
      <c r="J11" s="39"/>
      <c r="K11" s="39"/>
      <c r="L11" s="39"/>
      <c r="M11" s="39"/>
    </row>
    <row r="12" spans="1:13" s="3" customFormat="1" ht="37.5" x14ac:dyDescent="0.3">
      <c r="A12" s="37" t="s">
        <v>15</v>
      </c>
      <c r="B12" s="49" t="s">
        <v>27</v>
      </c>
      <c r="C12" s="37" t="s">
        <v>23</v>
      </c>
      <c r="D12" s="40" t="s">
        <v>25</v>
      </c>
      <c r="E12" s="39">
        <f>1</f>
        <v>1</v>
      </c>
      <c r="F12" s="39">
        <f>20</f>
        <v>20</v>
      </c>
      <c r="G12" s="39"/>
      <c r="H12" s="39"/>
      <c r="I12" s="39"/>
      <c r="J12" s="39"/>
      <c r="K12" s="39"/>
      <c r="L12" s="39"/>
      <c r="M12" s="39"/>
    </row>
    <row r="13" spans="1:13" s="3" customFormat="1" ht="37.5" x14ac:dyDescent="0.3">
      <c r="A13" s="37" t="s">
        <v>16</v>
      </c>
      <c r="B13" s="49"/>
      <c r="C13" s="37" t="s">
        <v>26</v>
      </c>
      <c r="D13" s="40" t="s">
        <v>25</v>
      </c>
      <c r="E13" s="39"/>
      <c r="F13" s="39"/>
      <c r="G13" s="39">
        <f>2</f>
        <v>2</v>
      </c>
      <c r="H13" s="39">
        <f>60.7</f>
        <v>60.7</v>
      </c>
      <c r="I13" s="39"/>
      <c r="J13" s="39"/>
      <c r="K13" s="39"/>
      <c r="L13" s="39"/>
      <c r="M13" s="39"/>
    </row>
    <row r="14" spans="1:13" s="3" customFormat="1" ht="37.5" x14ac:dyDescent="0.3">
      <c r="A14" s="37">
        <v>8</v>
      </c>
      <c r="B14" s="49" t="s">
        <v>28</v>
      </c>
      <c r="C14" s="37" t="s">
        <v>23</v>
      </c>
      <c r="D14" s="40" t="s">
        <v>25</v>
      </c>
      <c r="E14" s="39"/>
      <c r="F14" s="39"/>
      <c r="G14" s="39"/>
      <c r="H14" s="39"/>
      <c r="I14" s="39"/>
      <c r="J14" s="39"/>
      <c r="K14" s="39"/>
      <c r="L14" s="39"/>
      <c r="M14" s="39"/>
    </row>
    <row r="15" spans="1:13" s="3" customFormat="1" ht="37.5" x14ac:dyDescent="0.3">
      <c r="A15" s="37" t="s">
        <v>18</v>
      </c>
      <c r="B15" s="49"/>
      <c r="C15" s="37" t="s">
        <v>26</v>
      </c>
      <c r="D15" s="40" t="s">
        <v>25</v>
      </c>
      <c r="E15" s="39"/>
      <c r="F15" s="39"/>
      <c r="G15" s="39"/>
      <c r="H15" s="39"/>
      <c r="I15" s="39"/>
      <c r="J15" s="39"/>
      <c r="K15" s="39"/>
      <c r="L15" s="39"/>
      <c r="M15" s="39"/>
    </row>
    <row r="16" spans="1:13" s="3" customFormat="1" ht="18.75" x14ac:dyDescent="0.3">
      <c r="A16" s="37" t="s">
        <v>19</v>
      </c>
      <c r="B16" s="49" t="s">
        <v>29</v>
      </c>
      <c r="C16" s="49"/>
      <c r="D16" s="49"/>
      <c r="E16" s="39"/>
      <c r="F16" s="39"/>
      <c r="G16" s="39"/>
      <c r="H16" s="39"/>
      <c r="I16" s="39"/>
      <c r="J16" s="39"/>
      <c r="K16" s="39"/>
      <c r="L16" s="39"/>
      <c r="M16" s="39"/>
    </row>
    <row r="17" spans="1:16" s="3" customFormat="1" ht="18.75" x14ac:dyDescent="0.3">
      <c r="A17" s="37" t="s">
        <v>30</v>
      </c>
      <c r="B17" s="49" t="s">
        <v>31</v>
      </c>
      <c r="C17" s="49"/>
      <c r="D17" s="49"/>
      <c r="E17" s="39">
        <f>E8+E9+E10+E11+E12+E13+E14+E15+E16</f>
        <v>40</v>
      </c>
      <c r="F17" s="39">
        <f t="shared" ref="F17:M17" si="0">F8+F9+F10+F11+F12+F13+F14+F15+F16</f>
        <v>223.54000000000002</v>
      </c>
      <c r="G17" s="39">
        <f t="shared" si="0"/>
        <v>34</v>
      </c>
      <c r="H17" s="39">
        <f t="shared" si="0"/>
        <v>216.62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</row>
    <row r="18" spans="1:16" s="3" customFormat="1" ht="18.75" x14ac:dyDescent="0.3">
      <c r="A18" s="37" t="s">
        <v>32</v>
      </c>
      <c r="B18" s="49" t="s">
        <v>33</v>
      </c>
      <c r="C18" s="49"/>
      <c r="D18" s="49"/>
      <c r="E18" s="39"/>
      <c r="F18" s="39"/>
      <c r="G18" s="39"/>
      <c r="H18" s="39"/>
      <c r="I18" s="39"/>
      <c r="J18" s="39"/>
      <c r="K18" s="39"/>
      <c r="L18" s="39"/>
      <c r="M18" s="3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50" t="s">
        <v>88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59" t="s">
        <v>0</v>
      </c>
      <c r="B26" s="52" t="s">
        <v>36</v>
      </c>
      <c r="C26" s="52"/>
      <c r="D26" s="52"/>
      <c r="E26" s="53" t="s">
        <v>37</v>
      </c>
      <c r="F26" s="53"/>
      <c r="G26" s="46" t="s">
        <v>79</v>
      </c>
      <c r="H26" s="46"/>
      <c r="I26" s="46"/>
      <c r="J26" s="46"/>
      <c r="K26" s="46"/>
      <c r="L26" s="46"/>
      <c r="M26" s="54" t="s">
        <v>38</v>
      </c>
      <c r="N26" s="54"/>
      <c r="O26" s="54" t="s">
        <v>39</v>
      </c>
      <c r="P26" s="54"/>
    </row>
    <row r="27" spans="1:16" s="1" customFormat="1" ht="20.25" customHeight="1" x14ac:dyDescent="0.3">
      <c r="A27" s="60"/>
      <c r="B27" s="52"/>
      <c r="C27" s="52"/>
      <c r="D27" s="52"/>
      <c r="E27" s="55" t="s">
        <v>40</v>
      </c>
      <c r="F27" s="44" t="s">
        <v>41</v>
      </c>
      <c r="G27" s="55" t="s">
        <v>40</v>
      </c>
      <c r="H27" s="44" t="s">
        <v>41</v>
      </c>
      <c r="I27" s="46" t="s">
        <v>42</v>
      </c>
      <c r="J27" s="46"/>
      <c r="K27" s="46"/>
      <c r="L27" s="46"/>
      <c r="M27" s="55" t="s">
        <v>40</v>
      </c>
      <c r="N27" s="44" t="s">
        <v>41</v>
      </c>
      <c r="O27" s="55" t="s">
        <v>40</v>
      </c>
      <c r="P27" s="44" t="s">
        <v>41</v>
      </c>
    </row>
    <row r="28" spans="1:16" s="1" customFormat="1" ht="18.75" x14ac:dyDescent="0.3">
      <c r="A28" s="60"/>
      <c r="B28" s="52"/>
      <c r="C28" s="52"/>
      <c r="D28" s="52"/>
      <c r="E28" s="55"/>
      <c r="F28" s="44"/>
      <c r="G28" s="55"/>
      <c r="H28" s="44"/>
      <c r="I28" s="45" t="s">
        <v>43</v>
      </c>
      <c r="J28" s="46" t="s">
        <v>44</v>
      </c>
      <c r="K28" s="46"/>
      <c r="L28" s="36" t="s">
        <v>45</v>
      </c>
      <c r="M28" s="55"/>
      <c r="N28" s="44"/>
      <c r="O28" s="55"/>
      <c r="P28" s="44"/>
    </row>
    <row r="29" spans="1:16" s="1" customFormat="1" ht="96" customHeight="1" x14ac:dyDescent="0.3">
      <c r="A29" s="61"/>
      <c r="B29" s="52"/>
      <c r="C29" s="52"/>
      <c r="D29" s="52"/>
      <c r="E29" s="55"/>
      <c r="F29" s="44"/>
      <c r="G29" s="55"/>
      <c r="H29" s="44"/>
      <c r="I29" s="45"/>
      <c r="J29" s="39" t="s">
        <v>46</v>
      </c>
      <c r="K29" s="39" t="s">
        <v>47</v>
      </c>
      <c r="L29" s="39" t="s">
        <v>48</v>
      </c>
      <c r="M29" s="55"/>
      <c r="N29" s="44"/>
      <c r="O29" s="55"/>
      <c r="P29" s="44"/>
    </row>
    <row r="30" spans="1:16" s="2" customFormat="1" ht="18.75" x14ac:dyDescent="0.3">
      <c r="A30" s="36"/>
      <c r="B30" s="46" t="s">
        <v>49</v>
      </c>
      <c r="C30" s="46"/>
      <c r="D30" s="46"/>
      <c r="E30" s="36" t="s">
        <v>50</v>
      </c>
      <c r="F30" s="36" t="s">
        <v>51</v>
      </c>
      <c r="G30" s="36" t="s">
        <v>52</v>
      </c>
      <c r="H30" s="36" t="s">
        <v>53</v>
      </c>
      <c r="I30" s="36" t="s">
        <v>54</v>
      </c>
      <c r="J30" s="36" t="s">
        <v>55</v>
      </c>
      <c r="K30" s="36" t="s">
        <v>56</v>
      </c>
      <c r="L30" s="36" t="s">
        <v>57</v>
      </c>
      <c r="M30" s="36" t="s">
        <v>58</v>
      </c>
      <c r="N30" s="36">
        <v>11</v>
      </c>
      <c r="O30" s="36" t="s">
        <v>59</v>
      </c>
      <c r="P30" s="36" t="s">
        <v>60</v>
      </c>
    </row>
    <row r="31" spans="1:16" s="1" customFormat="1" ht="18.75" x14ac:dyDescent="0.3">
      <c r="A31" s="33" t="s">
        <v>49</v>
      </c>
      <c r="B31" s="48" t="s">
        <v>61</v>
      </c>
      <c r="C31" s="43" t="s">
        <v>62</v>
      </c>
      <c r="D31" s="17" t="s">
        <v>63</v>
      </c>
      <c r="E31" s="35">
        <f>6+4</f>
        <v>10</v>
      </c>
      <c r="F31" s="35">
        <f>24.06+18</f>
        <v>42.06</v>
      </c>
      <c r="G31" s="38"/>
      <c r="H31" s="38"/>
      <c r="I31" s="38"/>
      <c r="J31" s="38"/>
      <c r="K31" s="38"/>
      <c r="L31" s="38"/>
      <c r="M31" s="35">
        <f>17+4</f>
        <v>21</v>
      </c>
      <c r="N31" s="35">
        <f>68.17+18</f>
        <v>86.17</v>
      </c>
      <c r="O31" s="35">
        <f>17+4</f>
        <v>21</v>
      </c>
      <c r="P31" s="35">
        <f>68.17+25</f>
        <v>93.17</v>
      </c>
    </row>
    <row r="32" spans="1:16" s="1" customFormat="1" ht="37.5" x14ac:dyDescent="0.3">
      <c r="A32" s="33" t="s">
        <v>50</v>
      </c>
      <c r="B32" s="48"/>
      <c r="C32" s="43"/>
      <c r="D32" s="18" t="s">
        <v>64</v>
      </c>
      <c r="E32" s="38">
        <f>3+2+9</f>
        <v>14</v>
      </c>
      <c r="F32" s="38">
        <f>12+10+39</f>
        <v>61</v>
      </c>
      <c r="G32" s="38"/>
      <c r="H32" s="38"/>
      <c r="I32" s="38"/>
      <c r="J32" s="38"/>
      <c r="K32" s="38"/>
      <c r="L32" s="38"/>
      <c r="M32" s="38">
        <f>22+2+6</f>
        <v>30</v>
      </c>
      <c r="N32" s="38">
        <f>88.22+10+23</f>
        <v>121.22</v>
      </c>
      <c r="O32" s="38">
        <f>22+2+7</f>
        <v>31</v>
      </c>
      <c r="P32" s="38">
        <f>88.22+5.27+31.42</f>
        <v>124.91</v>
      </c>
    </row>
    <row r="33" spans="1:16" s="1" customFormat="1" ht="18.75" x14ac:dyDescent="0.3">
      <c r="A33" s="33" t="s">
        <v>51</v>
      </c>
      <c r="B33" s="48"/>
      <c r="C33" s="43" t="s">
        <v>65</v>
      </c>
      <c r="D33" s="17" t="s">
        <v>63</v>
      </c>
      <c r="E33" s="38"/>
      <c r="F33" s="38"/>
      <c r="G33" s="38"/>
      <c r="H33" s="38"/>
      <c r="I33" s="38"/>
      <c r="J33" s="38"/>
      <c r="K33" s="38"/>
      <c r="L33" s="38"/>
      <c r="M33" s="38">
        <f>1+1</f>
        <v>2</v>
      </c>
      <c r="N33" s="38">
        <f>5.2+9</f>
        <v>14.2</v>
      </c>
      <c r="O33" s="38">
        <f>1</f>
        <v>1</v>
      </c>
      <c r="P33" s="38">
        <f>5.2</f>
        <v>5.2</v>
      </c>
    </row>
    <row r="34" spans="1:16" s="1" customFormat="1" ht="37.5" x14ac:dyDescent="0.3">
      <c r="A34" s="33" t="s">
        <v>52</v>
      </c>
      <c r="B34" s="48"/>
      <c r="C34" s="43"/>
      <c r="D34" s="40" t="s">
        <v>25</v>
      </c>
      <c r="E34" s="38">
        <f>1+1</f>
        <v>2</v>
      </c>
      <c r="F34" s="38">
        <f>13+10</f>
        <v>23</v>
      </c>
      <c r="G34" s="38"/>
      <c r="H34" s="38"/>
      <c r="I34" s="38"/>
      <c r="J34" s="38"/>
      <c r="K34" s="38"/>
      <c r="L34" s="38"/>
      <c r="M34" s="38">
        <f>1</f>
        <v>1</v>
      </c>
      <c r="N34" s="38">
        <f>10</f>
        <v>10</v>
      </c>
      <c r="O34" s="38">
        <f>1</f>
        <v>1</v>
      </c>
      <c r="P34" s="38">
        <f>15</f>
        <v>15</v>
      </c>
    </row>
    <row r="35" spans="1:16" s="1" customFormat="1" ht="37.5" x14ac:dyDescent="0.3">
      <c r="A35" s="33" t="s">
        <v>53</v>
      </c>
      <c r="B35" s="42" t="s">
        <v>66</v>
      </c>
      <c r="C35" s="34" t="s">
        <v>62</v>
      </c>
      <c r="D35" s="40" t="s">
        <v>25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51" customHeight="1" x14ac:dyDescent="0.3">
      <c r="A36" s="33" t="s">
        <v>54</v>
      </c>
      <c r="B36" s="42"/>
      <c r="C36" s="34" t="s">
        <v>65</v>
      </c>
      <c r="D36" s="40" t="s">
        <v>25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>
        <f>1+1</f>
        <v>2</v>
      </c>
      <c r="P36" s="38">
        <f>74+250</f>
        <v>324</v>
      </c>
    </row>
    <row r="37" spans="1:16" s="1" customFormat="1" ht="51.75" customHeight="1" x14ac:dyDescent="0.3">
      <c r="A37" s="33" t="s">
        <v>55</v>
      </c>
      <c r="B37" s="42" t="s">
        <v>67</v>
      </c>
      <c r="C37" s="34" t="s">
        <v>62</v>
      </c>
      <c r="D37" s="40" t="s">
        <v>25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37.5" x14ac:dyDescent="0.3">
      <c r="A38" s="33" t="s">
        <v>56</v>
      </c>
      <c r="B38" s="42"/>
      <c r="C38" s="37" t="s">
        <v>26</v>
      </c>
      <c r="D38" s="40" t="s">
        <v>25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58.5" customHeight="1" x14ac:dyDescent="0.3">
      <c r="A39" s="33" t="s">
        <v>57</v>
      </c>
      <c r="B39" s="42" t="s">
        <v>68</v>
      </c>
      <c r="C39" s="43" t="s">
        <v>69</v>
      </c>
      <c r="D39" s="43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" customHeight="1" x14ac:dyDescent="0.3">
      <c r="A40" s="33" t="s">
        <v>58</v>
      </c>
      <c r="B40" s="42"/>
      <c r="C40" s="43" t="s">
        <v>70</v>
      </c>
      <c r="D40" s="43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60" customHeight="1" x14ac:dyDescent="0.3">
      <c r="A41" s="33" t="s">
        <v>71</v>
      </c>
      <c r="B41" s="42"/>
      <c r="C41" s="43" t="s">
        <v>72</v>
      </c>
      <c r="D41" s="43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1" customFormat="1" ht="18.75" x14ac:dyDescent="0.3">
      <c r="A42" s="33" t="s">
        <v>59</v>
      </c>
      <c r="B42" s="42"/>
      <c r="C42" s="41" t="s">
        <v>73</v>
      </c>
      <c r="D42" s="41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1" customFormat="1" ht="63.75" customHeight="1" x14ac:dyDescent="0.3">
      <c r="A43" s="33" t="s">
        <v>60</v>
      </c>
      <c r="B43" s="42"/>
      <c r="C43" s="43" t="s">
        <v>74</v>
      </c>
      <c r="D43" s="43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1" customFormat="1" ht="59.25" customHeight="1" x14ac:dyDescent="0.3">
      <c r="A44" s="33" t="s">
        <v>75</v>
      </c>
      <c r="B44" s="42"/>
      <c r="C44" s="43" t="s">
        <v>76</v>
      </c>
      <c r="D44" s="43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1" customFormat="1" ht="18.75" x14ac:dyDescent="0.3">
      <c r="A45" s="33" t="s">
        <v>77</v>
      </c>
      <c r="B45" s="41" t="s">
        <v>78</v>
      </c>
      <c r="C45" s="41"/>
      <c r="D45" s="41"/>
      <c r="E45" s="35">
        <f>E31+E32+E33+E34+E35+E36+E37+E38+E39+E40+E41+E43+E42+E44</f>
        <v>26</v>
      </c>
      <c r="F45" s="35">
        <f t="shared" ref="F45:P45" si="1">F31+F32+F33+F34+F35+F36+F37+F38+F39+F40+F41+F43+F42+F44</f>
        <v>126.06</v>
      </c>
      <c r="G45" s="35">
        <f t="shared" si="1"/>
        <v>0</v>
      </c>
      <c r="H45" s="35">
        <f t="shared" si="1"/>
        <v>0</v>
      </c>
      <c r="I45" s="35">
        <f t="shared" si="1"/>
        <v>0</v>
      </c>
      <c r="J45" s="35">
        <f t="shared" si="1"/>
        <v>0</v>
      </c>
      <c r="K45" s="35">
        <f t="shared" si="1"/>
        <v>0</v>
      </c>
      <c r="L45" s="35">
        <f t="shared" si="1"/>
        <v>0</v>
      </c>
      <c r="M45" s="35">
        <f t="shared" si="1"/>
        <v>54</v>
      </c>
      <c r="N45" s="35">
        <f t="shared" si="1"/>
        <v>231.58999999999997</v>
      </c>
      <c r="O45" s="35">
        <f t="shared" si="1"/>
        <v>56</v>
      </c>
      <c r="P45" s="35">
        <f t="shared" si="1"/>
        <v>562.28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B45:D45"/>
    <mergeCell ref="A26:A29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B26:D29"/>
  </mergeCells>
  <pageMargins left="0.7" right="0.7" top="0.75" bottom="0.75" header="0.3" footer="0.3"/>
  <pageSetup paperSize="9" scale="3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январь</vt:lpstr>
      <vt:lpstr>февраль</vt:lpstr>
      <vt:lpstr>март</vt:lpstr>
      <vt:lpstr>апрель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Алдакова</cp:lastModifiedBy>
  <cp:lastPrinted>2019-05-07T07:55:47Z</cp:lastPrinted>
  <dcterms:created xsi:type="dcterms:W3CDTF">2019-03-01T09:15:07Z</dcterms:created>
  <dcterms:modified xsi:type="dcterms:W3CDTF">2019-05-07T14:17:05Z</dcterms:modified>
</cp:coreProperties>
</file>