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ности\приказ ФАС отчеты\"/>
    </mc:Choice>
  </mc:AlternateContent>
  <bookViews>
    <workbookView xWindow="0" yWindow="0" windowWidth="28800" windowHeight="12435" activeTab="8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P34" i="9" l="1"/>
  <c r="O34" i="9"/>
  <c r="N34" i="9"/>
  <c r="M34" i="9"/>
  <c r="F34" i="9"/>
  <c r="E34" i="9"/>
  <c r="P32" i="9"/>
  <c r="O32" i="9"/>
  <c r="N32" i="9"/>
  <c r="M32" i="9"/>
  <c r="F32" i="9"/>
  <c r="E32" i="9"/>
  <c r="H11" i="9"/>
  <c r="G11" i="9"/>
  <c r="F11" i="9"/>
  <c r="E11" i="9"/>
  <c r="H9" i="9"/>
  <c r="G9" i="9"/>
  <c r="F9" i="9"/>
  <c r="E9" i="9"/>
  <c r="P31" i="9"/>
  <c r="O31" i="9"/>
  <c r="N31" i="9"/>
  <c r="M31" i="9"/>
  <c r="F31" i="9"/>
  <c r="E31" i="9"/>
  <c r="H8" i="9"/>
  <c r="G8" i="9"/>
  <c r="F8" i="9"/>
  <c r="E8" i="9"/>
  <c r="L45" i="10"/>
  <c r="K45" i="10"/>
  <c r="J45" i="10"/>
  <c r="I45" i="10"/>
  <c r="H45" i="10"/>
  <c r="G45" i="10"/>
  <c r="N45" i="10"/>
  <c r="M45" i="10"/>
  <c r="P45" i="10"/>
  <c r="O45" i="10"/>
  <c r="F45" i="10"/>
  <c r="E45" i="10"/>
  <c r="M17" i="10"/>
  <c r="L17" i="10"/>
  <c r="K17" i="10"/>
  <c r="J17" i="10"/>
  <c r="G17" i="10"/>
  <c r="H17" i="10"/>
  <c r="F17" i="10"/>
  <c r="I17" i="10"/>
  <c r="E17" i="10"/>
  <c r="K8" i="9" l="1"/>
  <c r="J8" i="9"/>
  <c r="I8" i="9"/>
  <c r="P37" i="9" l="1"/>
  <c r="O37" i="9"/>
  <c r="O45" i="9" s="1"/>
  <c r="N37" i="9"/>
  <c r="M37" i="9"/>
  <c r="M45" i="9" s="1"/>
  <c r="F37" i="9"/>
  <c r="E37" i="9"/>
  <c r="H13" i="9"/>
  <c r="G13" i="9"/>
  <c r="F10" i="9"/>
  <c r="E10" i="9"/>
  <c r="H15" i="9"/>
  <c r="G15" i="9"/>
  <c r="G17" i="9" s="1"/>
  <c r="F15" i="9"/>
  <c r="E15" i="9"/>
  <c r="L45" i="9"/>
  <c r="K45" i="9"/>
  <c r="J45" i="9"/>
  <c r="I45" i="9"/>
  <c r="H45" i="9"/>
  <c r="G45" i="9"/>
  <c r="E45" i="9"/>
  <c r="P45" i="9"/>
  <c r="N45" i="9"/>
  <c r="F45" i="9"/>
  <c r="M17" i="9"/>
  <c r="L17" i="9"/>
  <c r="K17" i="9"/>
  <c r="J17" i="9"/>
  <c r="I17" i="9"/>
  <c r="F17" i="9"/>
  <c r="E17" i="9"/>
  <c r="H17" i="9"/>
  <c r="P31" i="8" l="1"/>
  <c r="O31" i="8"/>
  <c r="N31" i="8"/>
  <c r="M31" i="8"/>
  <c r="F31" i="8"/>
  <c r="E31" i="8"/>
  <c r="H8" i="8"/>
  <c r="G8" i="8"/>
  <c r="F8" i="8"/>
  <c r="E8" i="8"/>
  <c r="P34" i="8" l="1"/>
  <c r="O34" i="8"/>
  <c r="N34" i="8"/>
  <c r="M34" i="8"/>
  <c r="F34" i="8"/>
  <c r="E34" i="8"/>
  <c r="P32" i="8"/>
  <c r="O32" i="8"/>
  <c r="N32" i="8"/>
  <c r="M32" i="8"/>
  <c r="F32" i="8"/>
  <c r="E32" i="8"/>
  <c r="H13" i="8"/>
  <c r="G13" i="8"/>
  <c r="F13" i="8"/>
  <c r="E13" i="8"/>
  <c r="H12" i="8"/>
  <c r="G12" i="8"/>
  <c r="H10" i="8"/>
  <c r="G10" i="8"/>
  <c r="F10" i="8"/>
  <c r="E10" i="8"/>
  <c r="H9" i="8"/>
  <c r="G9" i="8"/>
  <c r="F9" i="8"/>
  <c r="E9" i="8"/>
  <c r="H11" i="8"/>
  <c r="G11" i="8"/>
  <c r="F11" i="8"/>
  <c r="E11" i="8"/>
  <c r="P32" i="7" l="1"/>
  <c r="O32" i="7"/>
  <c r="N32" i="7"/>
  <c r="M32" i="7"/>
  <c r="F32" i="7"/>
  <c r="E32" i="7"/>
  <c r="P31" i="7"/>
  <c r="O31" i="7"/>
  <c r="N31" i="7"/>
  <c r="M31" i="7"/>
  <c r="F31" i="7"/>
  <c r="E31" i="7"/>
  <c r="H9" i="7"/>
  <c r="G9" i="7"/>
  <c r="F9" i="7"/>
  <c r="E9" i="7"/>
  <c r="H8" i="7"/>
  <c r="G8" i="7"/>
  <c r="F8" i="7"/>
  <c r="E8" i="7"/>
  <c r="P34" i="7" l="1"/>
  <c r="O34" i="7"/>
  <c r="F13" i="7"/>
  <c r="E13" i="7"/>
  <c r="F12" i="7"/>
  <c r="E12" i="7"/>
  <c r="H10" i="7"/>
  <c r="G10" i="7"/>
  <c r="F10" i="7"/>
  <c r="E10" i="7"/>
  <c r="N33" i="7"/>
  <c r="M33" i="7"/>
  <c r="F33" i="7"/>
  <c r="E33" i="7"/>
  <c r="N35" i="7"/>
  <c r="M35" i="7"/>
  <c r="F35" i="7"/>
  <c r="E35" i="7"/>
  <c r="P45" i="8" l="1"/>
  <c r="O45" i="8"/>
  <c r="N45" i="8"/>
  <c r="M45" i="8"/>
  <c r="L45" i="8"/>
  <c r="K45" i="8"/>
  <c r="J45" i="8"/>
  <c r="I45" i="8"/>
  <c r="H45" i="8"/>
  <c r="G45" i="8"/>
  <c r="F45" i="8"/>
  <c r="E45" i="8"/>
  <c r="M17" i="8"/>
  <c r="L17" i="8"/>
  <c r="K17" i="8"/>
  <c r="J17" i="8"/>
  <c r="I17" i="8"/>
  <c r="H17" i="8"/>
  <c r="G17" i="8"/>
  <c r="F17" i="8"/>
  <c r="E17" i="8"/>
  <c r="L45" i="7"/>
  <c r="K45" i="7"/>
  <c r="J45" i="7"/>
  <c r="I45" i="7"/>
  <c r="H45" i="7"/>
  <c r="G45" i="7"/>
  <c r="F45" i="7"/>
  <c r="N45" i="7"/>
  <c r="M45" i="7"/>
  <c r="P45" i="7"/>
  <c r="O45" i="7"/>
  <c r="E45" i="7"/>
  <c r="M17" i="7"/>
  <c r="L17" i="7"/>
  <c r="K17" i="7"/>
  <c r="J17" i="7"/>
  <c r="H17" i="7"/>
  <c r="G17" i="7"/>
  <c r="F17" i="7"/>
  <c r="I17" i="7"/>
  <c r="E17" i="7"/>
  <c r="P33" i="6" l="1"/>
  <c r="O33" i="6"/>
  <c r="P32" i="6"/>
  <c r="O32" i="6"/>
  <c r="N32" i="6"/>
  <c r="M32" i="6"/>
  <c r="F32" i="6"/>
  <c r="E32" i="6"/>
  <c r="H9" i="6"/>
  <c r="G9" i="6"/>
  <c r="F9" i="6"/>
  <c r="E9" i="6"/>
  <c r="P31" i="6" l="1"/>
  <c r="O31" i="6"/>
  <c r="N31" i="6"/>
  <c r="M31" i="6"/>
  <c r="F31" i="6"/>
  <c r="E31" i="6"/>
  <c r="H8" i="6"/>
  <c r="G8" i="6"/>
  <c r="F8" i="6"/>
  <c r="E8" i="6"/>
  <c r="P36" i="6"/>
  <c r="O36" i="6"/>
  <c r="N34" i="6"/>
  <c r="M34" i="6"/>
  <c r="F34" i="6"/>
  <c r="E34" i="6"/>
  <c r="H10" i="6"/>
  <c r="G10" i="6"/>
  <c r="F10" i="6"/>
  <c r="E10" i="6"/>
  <c r="N33" i="6"/>
  <c r="M33" i="6"/>
  <c r="F33" i="6"/>
  <c r="E33" i="6"/>
  <c r="K8" i="6"/>
  <c r="J8" i="6"/>
  <c r="J17" i="6" s="1"/>
  <c r="I8" i="6"/>
  <c r="L45" i="6"/>
  <c r="K45" i="6"/>
  <c r="J45" i="6"/>
  <c r="I45" i="6"/>
  <c r="H45" i="6"/>
  <c r="G45" i="6"/>
  <c r="P45" i="6"/>
  <c r="M45" i="6"/>
  <c r="O45" i="6"/>
  <c r="N45" i="6"/>
  <c r="F45" i="6"/>
  <c r="E45" i="6"/>
  <c r="M17" i="6"/>
  <c r="L17" i="6"/>
  <c r="K17" i="6"/>
  <c r="I17" i="6"/>
  <c r="F17" i="6"/>
  <c r="E17" i="6"/>
  <c r="H17" i="6"/>
  <c r="G17" i="6"/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<sst xmlns="http://schemas.openxmlformats.org/spreadsheetml/2006/main" count="1338" uniqueCount="102">
  <si>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</si>
  <si>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</si>
  <si>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</si>
  <si>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</si>
  <si>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</si>
  <si>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</si>
  <si>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</si>
  <si>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</si>
  <si>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</si>
  <si>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</si>
  <si>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</si>
  <si>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</si>
  <si>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</si>
  <si>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</si>
  <si>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</si>
  <si>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</si>
  <si>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</si>
  <si>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</si>
  <si>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</si>
  <si>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</si>
  <si>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</si>
  <si>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</si>
  <si>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</si>
  <si>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</si>
  <si>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</si>
  <si>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</si>
  <si>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</si>
  <si>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</si>
  <si>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</si>
  <si>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</si>
  <si>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</si>
  <si>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</si>
  <si>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</si>
  <si>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</si>
  <si>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</si>
  <si>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</si>
  <si>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</si>
  <si>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</si>
  <si>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</si>
  <si>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</si>
  <si>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</si>
  <si>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</si>
  <si>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</si>
  <si>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</si>
  <si>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</si>
  <si>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</si>
  <si>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</si>
  <si>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</si>
  <si>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</si>
  <si>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</si>
  <si>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</si>
  <si>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</si>
  <si>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</si>
  <si>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</si>
  <si>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</si>
  <si>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</si>
  <si>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</si>
  <si>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</si>
  <si>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</si>
  <si>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</si>
  <si>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</si>
  <si>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</si>
  <si>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</si>
  <si>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</si>
  <si>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</si>
  <si>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</si>
  <si>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</si>
  <si>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</si>
  <si>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</si>
  <si>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</si>
  <si>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</si>
  <si>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</si>
  <si>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</si>
  <si>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</si>
  <si>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</si>
  <si>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</si>
  <si>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</si>
  <si>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</si>
  <si>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</si>
  <si>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</si>
  <si>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</si>
  <si>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</si>
  <si>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</si>
  <si>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</si>
  <si>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</si>
  <si>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</si>
  <si>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</si>
  <si>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</si>
  <si>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</si>
  <si>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</si>
  <si>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</si>
  <si>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июнь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</si>
  <si>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июнь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</si>
  <si>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</si>
  <si>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</si>
  <si>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август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</si>
  <si>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август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</si>
  <si>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сентябрь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</si>
  <si>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сентябрь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</si>
  <si>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</si>
  <si>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октябрь 2019г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</si>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</sst>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105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04" t="s">
        <v>21</v>
      </c>
      <c r="C7" s="104"/>
      <c r="D7" s="104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104" t="s">
        <v>22</v>
      </c>
      <c r="C8" s="104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104"/>
      <c r="C9" s="104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104"/>
      <c r="C10" s="104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104"/>
      <c r="C11" s="104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104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104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104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104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104" t="s">
        <v>29</v>
      </c>
      <c r="C16" s="104"/>
      <c r="D16" s="104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104" t="s">
        <v>31</v>
      </c>
      <c r="C17" s="104"/>
      <c r="D17" s="104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104" t="s">
        <v>33</v>
      </c>
      <c r="C18" s="104"/>
      <c r="D18" s="104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81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26" t="s">
        <v>45</v>
      </c>
      <c r="M28" s="110"/>
      <c r="N28" s="99"/>
      <c r="O28" s="110"/>
      <c r="P28" s="99"/>
    </row>
    <row r="29" spans="1:16" s="1" customFormat="1" ht="96" customHeight="1" x14ac:dyDescent="0.3">
      <c r="A29" s="11" t="s">
        <v>0</v>
      </c>
      <c r="B29" s="107"/>
      <c r="C29" s="107"/>
      <c r="D29" s="107"/>
      <c r="E29" s="110"/>
      <c r="F29" s="99"/>
      <c r="G29" s="110"/>
      <c r="H29" s="99"/>
      <c r="I29" s="100"/>
      <c r="J29" s="24" t="s">
        <v>46</v>
      </c>
      <c r="K29" s="24" t="s">
        <v>47</v>
      </c>
      <c r="L29" s="24" t="s">
        <v>48</v>
      </c>
      <c r="M29" s="110"/>
      <c r="N29" s="99"/>
      <c r="O29" s="110"/>
      <c r="P29" s="99"/>
    </row>
    <row r="30" spans="1:16" s="1" customFormat="1" ht="18.75" x14ac:dyDescent="0.3">
      <c r="A30" s="11"/>
      <c r="B30" s="102" t="s">
        <v>49</v>
      </c>
      <c r="C30" s="102"/>
      <c r="D30" s="102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03" t="s">
        <v>61</v>
      </c>
      <c r="C31" s="98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103"/>
      <c r="C32" s="98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103"/>
      <c r="C33" s="98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103"/>
      <c r="C34" s="98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97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97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97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97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97" t="s">
        <v>68</v>
      </c>
      <c r="C39" s="98" t="s">
        <v>69</v>
      </c>
      <c r="D39" s="9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97"/>
      <c r="C40" s="98" t="s">
        <v>70</v>
      </c>
      <c r="D40" s="9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97"/>
      <c r="C41" s="98" t="s">
        <v>72</v>
      </c>
      <c r="D41" s="9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97"/>
      <c r="C42" s="96" t="s">
        <v>73</v>
      </c>
      <c r="D42" s="9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97"/>
      <c r="C43" s="98" t="s">
        <v>74</v>
      </c>
      <c r="D43" s="98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97"/>
      <c r="C44" s="98" t="s">
        <v>76</v>
      </c>
      <c r="D44" s="98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96" t="s">
        <v>78</v>
      </c>
      <c r="C45" s="96"/>
      <c r="D45" s="96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B6:D6"/>
    <mergeCell ref="K4:M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B30:D30"/>
    <mergeCell ref="B31:B34"/>
    <mergeCell ref="C31:C32"/>
    <mergeCell ref="C33:C34"/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G12" sqref="G12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8" t="s">
        <v>0</v>
      </c>
      <c r="B3" s="100" t="s">
        <v>1</v>
      </c>
      <c r="C3" s="100"/>
      <c r="D3" s="100"/>
      <c r="E3" s="100" t="s">
        <v>2</v>
      </c>
      <c r="F3" s="100"/>
      <c r="G3" s="100" t="s">
        <v>3</v>
      </c>
      <c r="H3" s="100"/>
      <c r="I3" s="100" t="s">
        <v>4</v>
      </c>
      <c r="J3" s="100"/>
      <c r="K3" s="100"/>
      <c r="L3" s="100"/>
      <c r="M3" s="100"/>
    </row>
    <row r="4" spans="1:13" s="3" customFormat="1" ht="24" customHeight="1" x14ac:dyDescent="0.3">
      <c r="A4" s="118"/>
      <c r="B4" s="100"/>
      <c r="C4" s="100"/>
      <c r="D4" s="100"/>
      <c r="E4" s="100" t="s">
        <v>5</v>
      </c>
      <c r="F4" s="100" t="s">
        <v>6</v>
      </c>
      <c r="G4" s="100" t="s">
        <v>5</v>
      </c>
      <c r="H4" s="100" t="s">
        <v>6</v>
      </c>
      <c r="I4" s="100" t="s">
        <v>5</v>
      </c>
      <c r="J4" s="100" t="s">
        <v>6</v>
      </c>
      <c r="K4" s="118" t="s">
        <v>34</v>
      </c>
      <c r="L4" s="100"/>
      <c r="M4" s="100"/>
    </row>
    <row r="5" spans="1:13" s="3" customFormat="1" ht="60.75" customHeight="1" x14ac:dyDescent="0.3">
      <c r="A5" s="118"/>
      <c r="B5" s="100"/>
      <c r="C5" s="100"/>
      <c r="D5" s="100"/>
      <c r="E5" s="100"/>
      <c r="F5" s="100"/>
      <c r="G5" s="100"/>
      <c r="H5" s="100"/>
      <c r="I5" s="100"/>
      <c r="J5" s="100"/>
      <c r="K5" s="79" t="s">
        <v>7</v>
      </c>
      <c r="L5" s="79" t="s">
        <v>8</v>
      </c>
      <c r="M5" s="79" t="s">
        <v>9</v>
      </c>
    </row>
    <row r="6" spans="1:13" s="3" customFormat="1" ht="18.75" x14ac:dyDescent="0.3">
      <c r="A6" s="118"/>
      <c r="B6" s="100" t="s">
        <v>10</v>
      </c>
      <c r="C6" s="100"/>
      <c r="D6" s="100"/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79" t="s">
        <v>16</v>
      </c>
      <c r="K6" s="79" t="s">
        <v>17</v>
      </c>
      <c r="L6" s="79" t="s">
        <v>18</v>
      </c>
      <c r="M6" s="79" t="s">
        <v>19</v>
      </c>
    </row>
    <row r="7" spans="1:13" s="3" customFormat="1" ht="18.75" x14ac:dyDescent="0.3">
      <c r="A7" s="84" t="s">
        <v>101</v>
      </c>
      <c r="B7" s="104" t="s">
        <v>21</v>
      </c>
      <c r="C7" s="104"/>
      <c r="D7" s="104"/>
      <c r="E7" s="82"/>
      <c r="F7" s="82"/>
      <c r="G7" s="82"/>
      <c r="H7" s="82"/>
      <c r="I7" s="82"/>
      <c r="J7" s="82"/>
      <c r="K7" s="82"/>
      <c r="L7" s="82"/>
      <c r="M7" s="82"/>
    </row>
    <row r="8" spans="1:13" s="3" customFormat="1" ht="18.75" x14ac:dyDescent="0.3">
      <c r="A8" s="84" t="s">
        <v>50</v>
      </c>
      <c r="B8" s="104" t="s">
        <v>22</v>
      </c>
      <c r="C8" s="104" t="s">
        <v>23</v>
      </c>
      <c r="D8" s="83" t="s">
        <v>24</v>
      </c>
      <c r="E8" s="79"/>
      <c r="F8" s="79"/>
      <c r="G8" s="79"/>
      <c r="H8" s="79"/>
      <c r="I8" s="79"/>
      <c r="J8" s="79"/>
      <c r="K8" s="79"/>
      <c r="L8" s="79"/>
      <c r="M8" s="79"/>
    </row>
    <row r="9" spans="1:13" s="3" customFormat="1" ht="37.5" x14ac:dyDescent="0.3">
      <c r="A9" s="84" t="s">
        <v>51</v>
      </c>
      <c r="B9" s="104"/>
      <c r="C9" s="104"/>
      <c r="D9" s="83" t="s">
        <v>25</v>
      </c>
      <c r="E9" s="79"/>
      <c r="F9" s="79"/>
      <c r="G9" s="79"/>
      <c r="H9" s="79"/>
      <c r="I9" s="79"/>
      <c r="J9" s="79"/>
      <c r="K9" s="79"/>
      <c r="L9" s="79"/>
      <c r="M9" s="79"/>
    </row>
    <row r="10" spans="1:13" s="3" customFormat="1" ht="18.75" x14ac:dyDescent="0.3">
      <c r="A10" s="84" t="s">
        <v>52</v>
      </c>
      <c r="B10" s="104"/>
      <c r="C10" s="104" t="s">
        <v>26</v>
      </c>
      <c r="D10" s="83" t="s">
        <v>24</v>
      </c>
      <c r="E10" s="79"/>
      <c r="F10" s="79"/>
      <c r="G10" s="79"/>
      <c r="H10" s="79"/>
      <c r="I10" s="79"/>
      <c r="J10" s="79"/>
      <c r="K10" s="79"/>
      <c r="L10" s="79"/>
      <c r="M10" s="79"/>
    </row>
    <row r="11" spans="1:13" s="3" customFormat="1" ht="37.5" x14ac:dyDescent="0.3">
      <c r="A11" s="84" t="s">
        <v>53</v>
      </c>
      <c r="B11" s="104"/>
      <c r="C11" s="104"/>
      <c r="D11" s="83" t="s">
        <v>25</v>
      </c>
      <c r="E11" s="79"/>
      <c r="F11" s="79"/>
      <c r="G11" s="79"/>
      <c r="H11" s="79"/>
      <c r="I11" s="79"/>
      <c r="J11" s="79"/>
      <c r="K11" s="79"/>
      <c r="L11" s="79"/>
      <c r="M11" s="79"/>
    </row>
    <row r="12" spans="1:13" s="3" customFormat="1" ht="37.5" x14ac:dyDescent="0.3">
      <c r="A12" s="84" t="s">
        <v>54</v>
      </c>
      <c r="B12" s="104" t="s">
        <v>27</v>
      </c>
      <c r="C12" s="80" t="s">
        <v>23</v>
      </c>
      <c r="D12" s="83" t="s">
        <v>25</v>
      </c>
      <c r="E12" s="79"/>
      <c r="F12" s="79"/>
      <c r="G12" s="79"/>
      <c r="H12" s="79"/>
      <c r="I12" s="79"/>
      <c r="J12" s="79"/>
      <c r="K12" s="79"/>
      <c r="L12" s="79"/>
      <c r="M12" s="79"/>
    </row>
    <row r="13" spans="1:13" s="3" customFormat="1" ht="37.5" x14ac:dyDescent="0.3">
      <c r="A13" s="84" t="s">
        <v>55</v>
      </c>
      <c r="B13" s="104"/>
      <c r="C13" s="80" t="s">
        <v>26</v>
      </c>
      <c r="D13" s="83" t="s">
        <v>25</v>
      </c>
      <c r="E13" s="79"/>
      <c r="F13" s="79"/>
      <c r="G13" s="79"/>
      <c r="H13" s="79"/>
      <c r="I13" s="79"/>
      <c r="J13" s="79"/>
      <c r="K13" s="79"/>
      <c r="L13" s="79"/>
      <c r="M13" s="79"/>
    </row>
    <row r="14" spans="1:13" s="3" customFormat="1" ht="37.5" x14ac:dyDescent="0.3">
      <c r="A14" s="84">
        <v>8</v>
      </c>
      <c r="B14" s="104" t="s">
        <v>28</v>
      </c>
      <c r="C14" s="80" t="s">
        <v>23</v>
      </c>
      <c r="D14" s="83" t="s">
        <v>25</v>
      </c>
      <c r="E14" s="79"/>
      <c r="F14" s="79"/>
      <c r="G14" s="79"/>
      <c r="H14" s="79"/>
      <c r="I14" s="79"/>
      <c r="J14" s="79"/>
      <c r="K14" s="79"/>
      <c r="L14" s="79"/>
      <c r="M14" s="79"/>
    </row>
    <row r="15" spans="1:13" s="3" customFormat="1" ht="37.5" x14ac:dyDescent="0.3">
      <c r="A15" s="84" t="s">
        <v>57</v>
      </c>
      <c r="B15" s="104"/>
      <c r="C15" s="80" t="s">
        <v>26</v>
      </c>
      <c r="D15" s="83" t="s">
        <v>25</v>
      </c>
      <c r="E15" s="79"/>
      <c r="F15" s="79"/>
      <c r="G15" s="79"/>
      <c r="H15" s="79"/>
      <c r="I15" s="79"/>
      <c r="J15" s="79"/>
      <c r="K15" s="79"/>
      <c r="L15" s="79"/>
      <c r="M15" s="79"/>
    </row>
    <row r="16" spans="1:13" s="3" customFormat="1" ht="18.75" x14ac:dyDescent="0.3">
      <c r="A16" s="80" t="s">
        <v>19</v>
      </c>
      <c r="B16" s="104" t="s">
        <v>29</v>
      </c>
      <c r="C16" s="104"/>
      <c r="D16" s="104"/>
      <c r="E16" s="79"/>
      <c r="F16" s="79"/>
      <c r="G16" s="79"/>
      <c r="H16" s="79"/>
      <c r="I16" s="79"/>
      <c r="J16" s="79"/>
      <c r="K16" s="79"/>
      <c r="L16" s="79"/>
      <c r="M16" s="79"/>
    </row>
    <row r="17" spans="1:16" s="95" customFormat="1" ht="18.75" x14ac:dyDescent="0.3">
      <c r="A17" s="78" t="s">
        <v>71</v>
      </c>
      <c r="B17" s="98" t="s">
        <v>78</v>
      </c>
      <c r="C17" s="98"/>
      <c r="D17" s="98"/>
      <c r="E17" s="86">
        <f>E8+E9+E10+E11+E12+E13+E14+E15+E16</f>
        <v>0</v>
      </c>
      <c r="F17" s="86">
        <f t="shared" ref="F17:M17" si="0">F8+F9+F10+F11+F12+F13+F14+F15+F16</f>
        <v>0</v>
      </c>
      <c r="G17" s="86">
        <f t="shared" si="0"/>
        <v>0</v>
      </c>
      <c r="H17" s="86">
        <f t="shared" si="0"/>
        <v>0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</row>
    <row r="18" spans="1:16" s="3" customFormat="1" ht="18.75" x14ac:dyDescent="0.3">
      <c r="A18" s="80" t="s">
        <v>32</v>
      </c>
      <c r="B18" s="104" t="s">
        <v>33</v>
      </c>
      <c r="C18" s="104"/>
      <c r="D18" s="104"/>
      <c r="E18" s="79"/>
      <c r="F18" s="79"/>
      <c r="G18" s="79"/>
      <c r="H18" s="79"/>
      <c r="I18" s="79"/>
      <c r="J18" s="79"/>
      <c r="K18" s="79"/>
      <c r="L18" s="79"/>
      <c r="M18" s="7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100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19" t="s">
        <v>0</v>
      </c>
      <c r="B26" s="122" t="s">
        <v>36</v>
      </c>
      <c r="C26" s="122"/>
      <c r="D26" s="122"/>
      <c r="E26" s="118" t="s">
        <v>37</v>
      </c>
      <c r="F26" s="118"/>
      <c r="G26" s="122" t="s">
        <v>79</v>
      </c>
      <c r="H26" s="122"/>
      <c r="I26" s="122"/>
      <c r="J26" s="122"/>
      <c r="K26" s="122"/>
      <c r="L26" s="122"/>
      <c r="M26" s="118" t="s">
        <v>38</v>
      </c>
      <c r="N26" s="118"/>
      <c r="O26" s="118" t="s">
        <v>39</v>
      </c>
      <c r="P26" s="118"/>
    </row>
    <row r="27" spans="1:16" s="94" customFormat="1" ht="20.25" customHeight="1" x14ac:dyDescent="0.2">
      <c r="A27" s="120"/>
      <c r="B27" s="122"/>
      <c r="C27" s="122"/>
      <c r="D27" s="122"/>
      <c r="E27" s="103" t="s">
        <v>40</v>
      </c>
      <c r="F27" s="97" t="s">
        <v>41</v>
      </c>
      <c r="G27" s="103" t="s">
        <v>40</v>
      </c>
      <c r="H27" s="97" t="s">
        <v>41</v>
      </c>
      <c r="I27" s="122" t="s">
        <v>42</v>
      </c>
      <c r="J27" s="122"/>
      <c r="K27" s="122"/>
      <c r="L27" s="122"/>
      <c r="M27" s="103" t="s">
        <v>40</v>
      </c>
      <c r="N27" s="97" t="s">
        <v>41</v>
      </c>
      <c r="O27" s="103" t="s">
        <v>40</v>
      </c>
      <c r="P27" s="97" t="s">
        <v>41</v>
      </c>
    </row>
    <row r="28" spans="1:16" s="94" customFormat="1" ht="18.75" x14ac:dyDescent="0.2">
      <c r="A28" s="120"/>
      <c r="B28" s="122"/>
      <c r="C28" s="122"/>
      <c r="D28" s="122"/>
      <c r="E28" s="103"/>
      <c r="F28" s="97"/>
      <c r="G28" s="103"/>
      <c r="H28" s="97"/>
      <c r="I28" s="118" t="s">
        <v>43</v>
      </c>
      <c r="J28" s="122" t="s">
        <v>44</v>
      </c>
      <c r="K28" s="122"/>
      <c r="L28" s="87" t="s">
        <v>45</v>
      </c>
      <c r="M28" s="103"/>
      <c r="N28" s="97"/>
      <c r="O28" s="103"/>
      <c r="P28" s="97"/>
    </row>
    <row r="29" spans="1:16" s="94" customFormat="1" ht="96" customHeight="1" x14ac:dyDescent="0.2">
      <c r="A29" s="121"/>
      <c r="B29" s="122"/>
      <c r="C29" s="122"/>
      <c r="D29" s="122"/>
      <c r="E29" s="103"/>
      <c r="F29" s="97"/>
      <c r="G29" s="103"/>
      <c r="H29" s="97"/>
      <c r="I29" s="118"/>
      <c r="J29" s="86" t="s">
        <v>46</v>
      </c>
      <c r="K29" s="86" t="s">
        <v>47</v>
      </c>
      <c r="L29" s="86" t="s">
        <v>48</v>
      </c>
      <c r="M29" s="103"/>
      <c r="N29" s="97"/>
      <c r="O29" s="103"/>
      <c r="P29" s="97"/>
    </row>
    <row r="30" spans="1:16" s="94" customFormat="1" ht="18.75" x14ac:dyDescent="0.2">
      <c r="A30" s="87"/>
      <c r="B30" s="122" t="s">
        <v>49</v>
      </c>
      <c r="C30" s="122"/>
      <c r="D30" s="122"/>
      <c r="E30" s="87" t="s">
        <v>50</v>
      </c>
      <c r="F30" s="87" t="s">
        <v>51</v>
      </c>
      <c r="G30" s="87" t="s">
        <v>52</v>
      </c>
      <c r="H30" s="87" t="s">
        <v>53</v>
      </c>
      <c r="I30" s="87" t="s">
        <v>54</v>
      </c>
      <c r="J30" s="87" t="s">
        <v>55</v>
      </c>
      <c r="K30" s="87" t="s">
        <v>56</v>
      </c>
      <c r="L30" s="87" t="s">
        <v>57</v>
      </c>
      <c r="M30" s="87" t="s">
        <v>58</v>
      </c>
      <c r="N30" s="87">
        <v>11</v>
      </c>
      <c r="O30" s="87" t="s">
        <v>59</v>
      </c>
      <c r="P30" s="87" t="s">
        <v>60</v>
      </c>
    </row>
    <row r="31" spans="1:16" s="1" customFormat="1" ht="18.75" x14ac:dyDescent="0.3">
      <c r="A31" s="87" t="s">
        <v>49</v>
      </c>
      <c r="B31" s="103" t="s">
        <v>61</v>
      </c>
      <c r="C31" s="124" t="s">
        <v>62</v>
      </c>
      <c r="D31" s="89" t="s">
        <v>63</v>
      </c>
      <c r="E31" s="79"/>
      <c r="F31" s="79"/>
      <c r="G31" s="81"/>
      <c r="H31" s="81"/>
      <c r="I31" s="81"/>
      <c r="J31" s="81"/>
      <c r="K31" s="81"/>
      <c r="L31" s="81"/>
      <c r="M31" s="79"/>
      <c r="N31" s="79"/>
      <c r="O31" s="79"/>
      <c r="P31" s="79"/>
    </row>
    <row r="32" spans="1:16" s="1" customFormat="1" ht="37.5" x14ac:dyDescent="0.3">
      <c r="A32" s="87" t="s">
        <v>50</v>
      </c>
      <c r="B32" s="103"/>
      <c r="C32" s="124"/>
      <c r="D32" s="90" t="s">
        <v>64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1" customFormat="1" ht="18.75" x14ac:dyDescent="0.3">
      <c r="A33" s="87" t="s">
        <v>51</v>
      </c>
      <c r="B33" s="103"/>
      <c r="C33" s="124" t="s">
        <v>65</v>
      </c>
      <c r="D33" s="89" t="s">
        <v>63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1" customFormat="1" ht="37.5" x14ac:dyDescent="0.3">
      <c r="A34" s="87" t="s">
        <v>52</v>
      </c>
      <c r="B34" s="103"/>
      <c r="C34" s="124"/>
      <c r="D34" s="91" t="s">
        <v>25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1:16" s="1" customFormat="1" ht="37.5" x14ac:dyDescent="0.3">
      <c r="A35" s="87" t="s">
        <v>53</v>
      </c>
      <c r="B35" s="97" t="s">
        <v>66</v>
      </c>
      <c r="C35" s="92" t="s">
        <v>62</v>
      </c>
      <c r="D35" s="91" t="s">
        <v>25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s="1" customFormat="1" ht="51" customHeight="1" x14ac:dyDescent="0.3">
      <c r="A36" s="87" t="s">
        <v>54</v>
      </c>
      <c r="B36" s="97"/>
      <c r="C36" s="92" t="s">
        <v>65</v>
      </c>
      <c r="D36" s="91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s="1" customFormat="1" ht="51.75" customHeight="1" x14ac:dyDescent="0.3">
      <c r="A37" s="87" t="s">
        <v>55</v>
      </c>
      <c r="B37" s="97" t="s">
        <v>67</v>
      </c>
      <c r="C37" s="92" t="s">
        <v>62</v>
      </c>
      <c r="D37" s="91" t="s">
        <v>25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s="1" customFormat="1" ht="37.5" x14ac:dyDescent="0.3">
      <c r="A38" s="87" t="s">
        <v>56</v>
      </c>
      <c r="B38" s="97"/>
      <c r="C38" s="93" t="s">
        <v>26</v>
      </c>
      <c r="D38" s="91" t="s">
        <v>25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s="1" customFormat="1" ht="58.5" customHeight="1" x14ac:dyDescent="0.3">
      <c r="A39" s="87" t="s">
        <v>57</v>
      </c>
      <c r="B39" s="97" t="s">
        <v>68</v>
      </c>
      <c r="C39" s="124" t="s">
        <v>69</v>
      </c>
      <c r="D39" s="124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s="1" customFormat="1" ht="36.75" customHeight="1" x14ac:dyDescent="0.3">
      <c r="A40" s="87" t="s">
        <v>58</v>
      </c>
      <c r="B40" s="97"/>
      <c r="C40" s="124" t="s">
        <v>70</v>
      </c>
      <c r="D40" s="124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s="1" customFormat="1" ht="60" customHeight="1" x14ac:dyDescent="0.3">
      <c r="A41" s="87" t="s">
        <v>71</v>
      </c>
      <c r="B41" s="97"/>
      <c r="C41" s="124" t="s">
        <v>72</v>
      </c>
      <c r="D41" s="124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s="1" customFormat="1" ht="24" customHeight="1" x14ac:dyDescent="0.3">
      <c r="A42" s="87" t="s">
        <v>59</v>
      </c>
      <c r="B42" s="97"/>
      <c r="C42" s="125" t="s">
        <v>73</v>
      </c>
      <c r="D42" s="125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s="1" customFormat="1" ht="63.75" customHeight="1" x14ac:dyDescent="0.3">
      <c r="A43" s="87" t="s">
        <v>60</v>
      </c>
      <c r="B43" s="97"/>
      <c r="C43" s="124" t="s">
        <v>74</v>
      </c>
      <c r="D43" s="124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1" customFormat="1" ht="59.25" customHeight="1" x14ac:dyDescent="0.3">
      <c r="A44" s="87" t="s">
        <v>75</v>
      </c>
      <c r="B44" s="97"/>
      <c r="C44" s="124" t="s">
        <v>76</v>
      </c>
      <c r="D44" s="124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s="88" customFormat="1" ht="18.75" x14ac:dyDescent="0.3">
      <c r="A45" s="85" t="s">
        <v>77</v>
      </c>
      <c r="B45" s="96" t="s">
        <v>78</v>
      </c>
      <c r="C45" s="96"/>
      <c r="D45" s="96"/>
      <c r="E45" s="86">
        <f>E31+E32+E33+E34+E35+E36+E37+E38+E39+E40+E41+E43+E42+E44</f>
        <v>0</v>
      </c>
      <c r="F45" s="86">
        <f t="shared" ref="F45:P45" si="1">F31+F32+F33+F34+F35+F36+F37+F38+F39+F40+F41+F43+F42+F44</f>
        <v>0</v>
      </c>
      <c r="G45" s="86">
        <f t="shared" si="1"/>
        <v>0</v>
      </c>
      <c r="H45" s="86">
        <f t="shared" si="1"/>
        <v>0</v>
      </c>
      <c r="I45" s="86">
        <f t="shared" si="1"/>
        <v>0</v>
      </c>
      <c r="J45" s="86">
        <f t="shared" si="1"/>
        <v>0</v>
      </c>
      <c r="K45" s="86">
        <f t="shared" si="1"/>
        <v>0</v>
      </c>
      <c r="L45" s="86">
        <f t="shared" si="1"/>
        <v>0</v>
      </c>
      <c r="M45" s="86">
        <f t="shared" si="1"/>
        <v>0</v>
      </c>
      <c r="N45" s="86">
        <f t="shared" si="1"/>
        <v>0</v>
      </c>
      <c r="O45" s="86">
        <f t="shared" si="1"/>
        <v>0</v>
      </c>
      <c r="P45" s="86">
        <f t="shared" si="1"/>
        <v>0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105" t="s">
        <v>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6.25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04" t="s">
        <v>21</v>
      </c>
      <c r="C7" s="104"/>
      <c r="D7" s="104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104" t="s">
        <v>22</v>
      </c>
      <c r="C8" s="104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104"/>
      <c r="C9" s="104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104"/>
      <c r="C10" s="104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104"/>
      <c r="C11" s="104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104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104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104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104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104" t="s">
        <v>29</v>
      </c>
      <c r="C16" s="104"/>
      <c r="D16" s="104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104" t="s">
        <v>31</v>
      </c>
      <c r="C17" s="104"/>
      <c r="D17" s="104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104" t="s">
        <v>33</v>
      </c>
      <c r="C18" s="104"/>
      <c r="D18" s="104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18.75" x14ac:dyDescent="0.3">
      <c r="A27" s="11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26" t="s">
        <v>45</v>
      </c>
      <c r="M28" s="110"/>
      <c r="N28" s="99"/>
      <c r="O28" s="110"/>
      <c r="P28" s="99"/>
    </row>
    <row r="29" spans="1:16" s="1" customFormat="1" ht="168.75" x14ac:dyDescent="0.3">
      <c r="A29" s="11" t="s">
        <v>0</v>
      </c>
      <c r="B29" s="107"/>
      <c r="C29" s="107"/>
      <c r="D29" s="107"/>
      <c r="E29" s="110"/>
      <c r="F29" s="99"/>
      <c r="G29" s="110"/>
      <c r="H29" s="99"/>
      <c r="I29" s="100"/>
      <c r="J29" s="24" t="s">
        <v>46</v>
      </c>
      <c r="K29" s="24" t="s">
        <v>47</v>
      </c>
      <c r="L29" s="24" t="s">
        <v>48</v>
      </c>
      <c r="M29" s="110"/>
      <c r="N29" s="99"/>
      <c r="O29" s="110"/>
      <c r="P29" s="99"/>
    </row>
    <row r="30" spans="1:16" s="1" customFormat="1" ht="18.75" x14ac:dyDescent="0.3">
      <c r="A30" s="11"/>
      <c r="B30" s="102" t="s">
        <v>49</v>
      </c>
      <c r="C30" s="102"/>
      <c r="D30" s="102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03" t="s">
        <v>61</v>
      </c>
      <c r="C31" s="98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103"/>
      <c r="C32" s="98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103"/>
      <c r="C33" s="98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103"/>
      <c r="C34" s="98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97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97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97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97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97" t="s">
        <v>68</v>
      </c>
      <c r="C39" s="98" t="s">
        <v>69</v>
      </c>
      <c r="D39" s="9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97"/>
      <c r="C40" s="98" t="s">
        <v>70</v>
      </c>
      <c r="D40" s="9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97"/>
      <c r="C41" s="98" t="s">
        <v>72</v>
      </c>
      <c r="D41" s="9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97"/>
      <c r="C42" s="96" t="s">
        <v>73</v>
      </c>
      <c r="D42" s="9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97"/>
      <c r="C43" s="98" t="s">
        <v>74</v>
      </c>
      <c r="D43" s="98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97"/>
      <c r="C44" s="98" t="s">
        <v>76</v>
      </c>
      <c r="D44" s="98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96" t="s">
        <v>78</v>
      </c>
      <c r="C45" s="96"/>
      <c r="D45" s="96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104" t="s">
        <v>21</v>
      </c>
      <c r="C7" s="104"/>
      <c r="D7" s="104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104" t="s">
        <v>22</v>
      </c>
      <c r="C8" s="104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104"/>
      <c r="C9" s="104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104"/>
      <c r="C10" s="104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104"/>
      <c r="C11" s="104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104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104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104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104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104" t="s">
        <v>29</v>
      </c>
      <c r="C16" s="104"/>
      <c r="D16" s="104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104" t="s">
        <v>31</v>
      </c>
      <c r="C17" s="104"/>
      <c r="D17" s="104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104" t="s">
        <v>33</v>
      </c>
      <c r="C18" s="104"/>
      <c r="D18" s="104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83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12" t="s">
        <v>45</v>
      </c>
      <c r="M28" s="110"/>
      <c r="N28" s="99"/>
      <c r="O28" s="110"/>
      <c r="P28" s="99"/>
    </row>
    <row r="29" spans="1:16" s="1" customFormat="1" ht="96" customHeight="1" x14ac:dyDescent="0.3">
      <c r="A29" s="11" t="s">
        <v>0</v>
      </c>
      <c r="B29" s="107"/>
      <c r="C29" s="107"/>
      <c r="D29" s="107"/>
      <c r="E29" s="110"/>
      <c r="F29" s="99"/>
      <c r="G29" s="110"/>
      <c r="H29" s="99"/>
      <c r="I29" s="100"/>
      <c r="J29" s="8" t="s">
        <v>46</v>
      </c>
      <c r="K29" s="8" t="s">
        <v>47</v>
      </c>
      <c r="L29" s="8" t="s">
        <v>48</v>
      </c>
      <c r="M29" s="110"/>
      <c r="N29" s="99"/>
      <c r="O29" s="110"/>
      <c r="P29" s="99"/>
    </row>
    <row r="30" spans="1:16" s="2" customFormat="1" ht="18.75" x14ac:dyDescent="0.3">
      <c r="A30" s="31"/>
      <c r="B30" s="101" t="s">
        <v>49</v>
      </c>
      <c r="C30" s="101"/>
      <c r="D30" s="101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103" t="s">
        <v>61</v>
      </c>
      <c r="C31" s="98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103"/>
      <c r="C32" s="98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103"/>
      <c r="C33" s="98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103"/>
      <c r="C34" s="98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97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97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97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97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97" t="s">
        <v>68</v>
      </c>
      <c r="C39" s="98" t="s">
        <v>69</v>
      </c>
      <c r="D39" s="9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97"/>
      <c r="C40" s="98" t="s">
        <v>70</v>
      </c>
      <c r="D40" s="9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97"/>
      <c r="C41" s="98" t="s">
        <v>72</v>
      </c>
      <c r="D41" s="9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97"/>
      <c r="C42" s="96" t="s">
        <v>73</v>
      </c>
      <c r="D42" s="9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97"/>
      <c r="C43" s="98" t="s">
        <v>74</v>
      </c>
      <c r="D43" s="9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97"/>
      <c r="C44" s="98" t="s">
        <v>76</v>
      </c>
      <c r="D44" s="9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96" t="s">
        <v>78</v>
      </c>
      <c r="C45" s="96"/>
      <c r="D45" s="96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12:B13"/>
    <mergeCell ref="B14:B15"/>
    <mergeCell ref="I4:I5"/>
    <mergeCell ref="J4:J5"/>
    <mergeCell ref="K4:M4"/>
    <mergeCell ref="B6:D6"/>
    <mergeCell ref="B7:D7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104" t="s">
        <v>21</v>
      </c>
      <c r="C7" s="104"/>
      <c r="D7" s="104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104" t="s">
        <v>22</v>
      </c>
      <c r="C8" s="104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104"/>
      <c r="C9" s="104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104"/>
      <c r="C10" s="104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104"/>
      <c r="C11" s="104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104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104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104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104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104" t="s">
        <v>29</v>
      </c>
      <c r="C16" s="104"/>
      <c r="D16" s="104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104" t="s">
        <v>31</v>
      </c>
      <c r="C17" s="104"/>
      <c r="D17" s="104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104" t="s">
        <v>33</v>
      </c>
      <c r="C18" s="104"/>
      <c r="D18" s="104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88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4" t="s">
        <v>0</v>
      </c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5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5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36" t="s">
        <v>45</v>
      </c>
      <c r="M28" s="110"/>
      <c r="N28" s="99"/>
      <c r="O28" s="110"/>
      <c r="P28" s="99"/>
    </row>
    <row r="29" spans="1:16" s="1" customFormat="1" ht="96" customHeight="1" x14ac:dyDescent="0.3">
      <c r="A29" s="116"/>
      <c r="B29" s="107"/>
      <c r="C29" s="107"/>
      <c r="D29" s="107"/>
      <c r="E29" s="110"/>
      <c r="F29" s="99"/>
      <c r="G29" s="110"/>
      <c r="H29" s="99"/>
      <c r="I29" s="100"/>
      <c r="J29" s="39" t="s">
        <v>46</v>
      </c>
      <c r="K29" s="39" t="s">
        <v>47</v>
      </c>
      <c r="L29" s="39" t="s">
        <v>48</v>
      </c>
      <c r="M29" s="110"/>
      <c r="N29" s="99"/>
      <c r="O29" s="110"/>
      <c r="P29" s="99"/>
    </row>
    <row r="30" spans="1:16" s="2" customFormat="1" ht="18.75" x14ac:dyDescent="0.3">
      <c r="A30" s="36"/>
      <c r="B30" s="101" t="s">
        <v>49</v>
      </c>
      <c r="C30" s="101"/>
      <c r="D30" s="101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103" t="s">
        <v>61</v>
      </c>
      <c r="C31" s="98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103"/>
      <c r="C32" s="98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103"/>
      <c r="C33" s="98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103"/>
      <c r="C34" s="98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97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97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97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97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97" t="s">
        <v>68</v>
      </c>
      <c r="C39" s="98" t="s">
        <v>69</v>
      </c>
      <c r="D39" s="9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97"/>
      <c r="C40" s="98" t="s">
        <v>70</v>
      </c>
      <c r="D40" s="9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97"/>
      <c r="C41" s="98" t="s">
        <v>72</v>
      </c>
      <c r="D41" s="9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97"/>
      <c r="C42" s="96" t="s">
        <v>73</v>
      </c>
      <c r="D42" s="9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97"/>
      <c r="C43" s="98" t="s">
        <v>74</v>
      </c>
      <c r="D43" s="9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97"/>
      <c r="C44" s="98" t="s">
        <v>76</v>
      </c>
      <c r="D44" s="9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96" t="s">
        <v>78</v>
      </c>
      <c r="C45" s="96"/>
      <c r="D45" s="96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104" t="s">
        <v>21</v>
      </c>
      <c r="C7" s="104"/>
      <c r="D7" s="104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104" t="s">
        <v>22</v>
      </c>
      <c r="C8" s="104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104"/>
      <c r="C9" s="104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104"/>
      <c r="C10" s="104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104"/>
      <c r="C11" s="104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104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104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104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104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104" t="s">
        <v>29</v>
      </c>
      <c r="C16" s="104"/>
      <c r="D16" s="104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104" t="s">
        <v>31</v>
      </c>
      <c r="C17" s="104"/>
      <c r="D17" s="104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104" t="s">
        <v>33</v>
      </c>
      <c r="C18" s="104"/>
      <c r="D18" s="104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90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4" t="s">
        <v>0</v>
      </c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5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5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44" t="s">
        <v>45</v>
      </c>
      <c r="M28" s="110"/>
      <c r="N28" s="99"/>
      <c r="O28" s="110"/>
      <c r="P28" s="99"/>
    </row>
    <row r="29" spans="1:16" s="1" customFormat="1" ht="96" customHeight="1" x14ac:dyDescent="0.3">
      <c r="A29" s="116"/>
      <c r="B29" s="107"/>
      <c r="C29" s="107"/>
      <c r="D29" s="107"/>
      <c r="E29" s="110"/>
      <c r="F29" s="99"/>
      <c r="G29" s="110"/>
      <c r="H29" s="99"/>
      <c r="I29" s="100"/>
      <c r="J29" s="47" t="s">
        <v>46</v>
      </c>
      <c r="K29" s="47" t="s">
        <v>47</v>
      </c>
      <c r="L29" s="47" t="s">
        <v>48</v>
      </c>
      <c r="M29" s="110"/>
      <c r="N29" s="99"/>
      <c r="O29" s="110"/>
      <c r="P29" s="99"/>
    </row>
    <row r="30" spans="1:16" s="2" customFormat="1" ht="18.75" x14ac:dyDescent="0.3">
      <c r="A30" s="44"/>
      <c r="B30" s="101" t="s">
        <v>49</v>
      </c>
      <c r="C30" s="101"/>
      <c r="D30" s="101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103" t="s">
        <v>61</v>
      </c>
      <c r="C31" s="98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103"/>
      <c r="C32" s="98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103"/>
      <c r="C33" s="98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103"/>
      <c r="C34" s="98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97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97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97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97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97" t="s">
        <v>68</v>
      </c>
      <c r="C39" s="98" t="s">
        <v>69</v>
      </c>
      <c r="D39" s="98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97"/>
      <c r="C40" s="98" t="s">
        <v>70</v>
      </c>
      <c r="D40" s="98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97"/>
      <c r="C41" s="98" t="s">
        <v>72</v>
      </c>
      <c r="D41" s="98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97"/>
      <c r="C42" s="96" t="s">
        <v>73</v>
      </c>
      <c r="D42" s="9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97"/>
      <c r="C43" s="98" t="s">
        <v>74</v>
      </c>
      <c r="D43" s="98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97"/>
      <c r="C44" s="98" t="s">
        <v>76</v>
      </c>
      <c r="D44" s="98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96" t="s">
        <v>78</v>
      </c>
      <c r="C45" s="96"/>
      <c r="D45" s="96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91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50" t="s">
        <v>7</v>
      </c>
      <c r="L5" s="50" t="s">
        <v>8</v>
      </c>
      <c r="M5" s="50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17</v>
      </c>
      <c r="L6" s="50" t="s">
        <v>18</v>
      </c>
      <c r="M6" s="50" t="s">
        <v>19</v>
      </c>
    </row>
    <row r="7" spans="1:13" s="3" customFormat="1" ht="18.75" x14ac:dyDescent="0.3">
      <c r="A7" s="49" t="s">
        <v>20</v>
      </c>
      <c r="B7" s="104" t="s">
        <v>21</v>
      </c>
      <c r="C7" s="104"/>
      <c r="D7" s="104"/>
      <c r="E7" s="50"/>
      <c r="F7" s="50"/>
      <c r="G7" s="50"/>
      <c r="H7" s="50"/>
      <c r="I7" s="50"/>
      <c r="J7" s="50"/>
      <c r="K7" s="50"/>
      <c r="L7" s="50"/>
      <c r="M7" s="50"/>
    </row>
    <row r="8" spans="1:13" s="3" customFormat="1" ht="18.75" x14ac:dyDescent="0.3">
      <c r="A8" s="49" t="s">
        <v>11</v>
      </c>
      <c r="B8" s="104" t="s">
        <v>22</v>
      </c>
      <c r="C8" s="104" t="s">
        <v>23</v>
      </c>
      <c r="D8" s="53" t="s">
        <v>24</v>
      </c>
      <c r="E8" s="54">
        <f>6+3+12+5+4</f>
        <v>30</v>
      </c>
      <c r="F8" s="54">
        <f>30+15+60+25+16.44</f>
        <v>146.44</v>
      </c>
      <c r="G8" s="54">
        <f>5+3+12+2+4</f>
        <v>26</v>
      </c>
      <c r="H8" s="54">
        <f>25+15+60+10+16.44</f>
        <v>126.44</v>
      </c>
      <c r="I8" s="54">
        <f>1</f>
        <v>1</v>
      </c>
      <c r="J8" s="54">
        <f>5</f>
        <v>5</v>
      </c>
      <c r="K8" s="54">
        <f>1</f>
        <v>1</v>
      </c>
      <c r="L8" s="54"/>
      <c r="M8" s="54"/>
    </row>
    <row r="9" spans="1:13" s="3" customFormat="1" ht="37.5" x14ac:dyDescent="0.3">
      <c r="A9" s="49" t="s">
        <v>12</v>
      </c>
      <c r="B9" s="104"/>
      <c r="C9" s="104"/>
      <c r="D9" s="53" t="s">
        <v>25</v>
      </c>
      <c r="E9" s="54">
        <f>1+1+20</f>
        <v>22</v>
      </c>
      <c r="F9" s="54">
        <f>47.6+4.11+88</f>
        <v>139.71</v>
      </c>
      <c r="G9" s="54">
        <f>1+1+17</f>
        <v>19</v>
      </c>
      <c r="H9" s="54">
        <f>47.6+4.11+74.8</f>
        <v>126.50999999999999</v>
      </c>
      <c r="I9" s="54"/>
      <c r="J9" s="54"/>
      <c r="K9" s="54"/>
      <c r="L9" s="54"/>
      <c r="M9" s="54"/>
    </row>
    <row r="10" spans="1:13" s="3" customFormat="1" ht="18.75" x14ac:dyDescent="0.3">
      <c r="A10" s="49" t="s">
        <v>13</v>
      </c>
      <c r="B10" s="104"/>
      <c r="C10" s="104" t="s">
        <v>26</v>
      </c>
      <c r="D10" s="53" t="s">
        <v>24</v>
      </c>
      <c r="E10" s="54">
        <f>2+8</f>
        <v>10</v>
      </c>
      <c r="F10" s="54">
        <f>16+56.521</f>
        <v>72.521000000000001</v>
      </c>
      <c r="G10" s="54">
        <f>2+5</f>
        <v>7</v>
      </c>
      <c r="H10" s="54">
        <f>16+32.38</f>
        <v>48.38</v>
      </c>
      <c r="I10" s="54"/>
      <c r="J10" s="54"/>
      <c r="K10" s="54"/>
      <c r="L10" s="54"/>
      <c r="M10" s="54"/>
    </row>
    <row r="11" spans="1:13" s="3" customFormat="1" ht="37.5" x14ac:dyDescent="0.3">
      <c r="A11" s="49" t="s">
        <v>14</v>
      </c>
      <c r="B11" s="104"/>
      <c r="C11" s="104"/>
      <c r="D11" s="53" t="s">
        <v>25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s="3" customFormat="1" ht="37.5" x14ac:dyDescent="0.3">
      <c r="A12" s="49" t="s">
        <v>15</v>
      </c>
      <c r="B12" s="104" t="s">
        <v>27</v>
      </c>
      <c r="C12" s="49" t="s">
        <v>23</v>
      </c>
      <c r="D12" s="53" t="s">
        <v>25</v>
      </c>
      <c r="E12" s="54"/>
      <c r="F12" s="54"/>
      <c r="G12" s="54"/>
      <c r="H12" s="54"/>
      <c r="I12" s="54"/>
      <c r="J12" s="54"/>
      <c r="K12" s="54"/>
      <c r="L12" s="54"/>
      <c r="M12" s="54"/>
    </row>
    <row r="13" spans="1:13" s="3" customFormat="1" ht="37.5" x14ac:dyDescent="0.3">
      <c r="A13" s="49" t="s">
        <v>16</v>
      </c>
      <c r="B13" s="104"/>
      <c r="C13" s="49" t="s">
        <v>26</v>
      </c>
      <c r="D13" s="53" t="s">
        <v>25</v>
      </c>
      <c r="E13" s="54"/>
      <c r="F13" s="54"/>
      <c r="G13" s="54"/>
      <c r="H13" s="54"/>
      <c r="I13" s="54"/>
      <c r="J13" s="54"/>
      <c r="K13" s="54"/>
      <c r="L13" s="54"/>
      <c r="M13" s="54"/>
    </row>
    <row r="14" spans="1:13" s="3" customFormat="1" ht="37.5" x14ac:dyDescent="0.3">
      <c r="A14" s="49">
        <v>8</v>
      </c>
      <c r="B14" s="104" t="s">
        <v>28</v>
      </c>
      <c r="C14" s="49" t="s">
        <v>23</v>
      </c>
      <c r="D14" s="53" t="s">
        <v>25</v>
      </c>
      <c r="E14" s="54"/>
      <c r="F14" s="54"/>
      <c r="G14" s="54"/>
      <c r="H14" s="54"/>
      <c r="I14" s="54"/>
      <c r="J14" s="54"/>
      <c r="K14" s="54"/>
      <c r="L14" s="54"/>
      <c r="M14" s="54"/>
    </row>
    <row r="15" spans="1:13" s="3" customFormat="1" ht="37.5" x14ac:dyDescent="0.3">
      <c r="A15" s="49" t="s">
        <v>18</v>
      </c>
      <c r="B15" s="104"/>
      <c r="C15" s="49" t="s">
        <v>26</v>
      </c>
      <c r="D15" s="53" t="s">
        <v>25</v>
      </c>
      <c r="E15" s="54"/>
      <c r="F15" s="54"/>
      <c r="G15" s="54"/>
      <c r="H15" s="54"/>
      <c r="I15" s="54"/>
      <c r="J15" s="54"/>
      <c r="K15" s="54"/>
      <c r="L15" s="54"/>
      <c r="M15" s="54"/>
    </row>
    <row r="16" spans="1:13" s="3" customFormat="1" ht="18.75" x14ac:dyDescent="0.3">
      <c r="A16" s="49" t="s">
        <v>19</v>
      </c>
      <c r="B16" s="104" t="s">
        <v>29</v>
      </c>
      <c r="C16" s="104"/>
      <c r="D16" s="104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3" customFormat="1" ht="18.75" x14ac:dyDescent="0.3">
      <c r="A17" s="49" t="s">
        <v>30</v>
      </c>
      <c r="B17" s="104" t="s">
        <v>31</v>
      </c>
      <c r="C17" s="104"/>
      <c r="D17" s="104"/>
      <c r="E17" s="54">
        <f>E8+E9+E10+E11+E12+E13+E14+E15+E16</f>
        <v>62</v>
      </c>
      <c r="F17" s="54">
        <f t="shared" ref="F17:M17" si="0">F8+F9+F10+F11+F12+F13+F14+F15+F16</f>
        <v>358.67099999999999</v>
      </c>
      <c r="G17" s="54">
        <f t="shared" si="0"/>
        <v>52</v>
      </c>
      <c r="H17" s="54">
        <f t="shared" si="0"/>
        <v>301.33</v>
      </c>
      <c r="I17" s="54">
        <f t="shared" si="0"/>
        <v>1</v>
      </c>
      <c r="J17" s="54">
        <f t="shared" si="0"/>
        <v>5</v>
      </c>
      <c r="K17" s="54">
        <f t="shared" si="0"/>
        <v>1</v>
      </c>
      <c r="L17" s="54">
        <f t="shared" si="0"/>
        <v>0</v>
      </c>
      <c r="M17" s="54">
        <f t="shared" si="0"/>
        <v>0</v>
      </c>
    </row>
    <row r="18" spans="1:16" s="3" customFormat="1" ht="18.75" x14ac:dyDescent="0.3">
      <c r="A18" s="49" t="s">
        <v>32</v>
      </c>
      <c r="B18" s="104" t="s">
        <v>33</v>
      </c>
      <c r="C18" s="104"/>
      <c r="D18" s="104"/>
      <c r="E18" s="54"/>
      <c r="F18" s="54"/>
      <c r="G18" s="54"/>
      <c r="H18" s="54"/>
      <c r="I18" s="54"/>
      <c r="J18" s="54"/>
      <c r="K18" s="54"/>
      <c r="L18" s="54"/>
      <c r="M18" s="5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92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4" t="s">
        <v>0</v>
      </c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5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5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52" t="s">
        <v>45</v>
      </c>
      <c r="M28" s="110"/>
      <c r="N28" s="99"/>
      <c r="O28" s="110"/>
      <c r="P28" s="99"/>
    </row>
    <row r="29" spans="1:16" s="1" customFormat="1" ht="96" customHeight="1" x14ac:dyDescent="0.3">
      <c r="A29" s="116"/>
      <c r="B29" s="107"/>
      <c r="C29" s="107"/>
      <c r="D29" s="107"/>
      <c r="E29" s="110"/>
      <c r="F29" s="99"/>
      <c r="G29" s="110"/>
      <c r="H29" s="99"/>
      <c r="I29" s="100"/>
      <c r="J29" s="50" t="s">
        <v>46</v>
      </c>
      <c r="K29" s="50" t="s">
        <v>47</v>
      </c>
      <c r="L29" s="50" t="s">
        <v>48</v>
      </c>
      <c r="M29" s="110"/>
      <c r="N29" s="99"/>
      <c r="O29" s="110"/>
      <c r="P29" s="99"/>
    </row>
    <row r="30" spans="1:16" s="2" customFormat="1" ht="18.75" x14ac:dyDescent="0.3">
      <c r="A30" s="52"/>
      <c r="B30" s="101" t="s">
        <v>49</v>
      </c>
      <c r="C30" s="101"/>
      <c r="D30" s="101"/>
      <c r="E30" s="52" t="s">
        <v>50</v>
      </c>
      <c r="F30" s="52" t="s">
        <v>51</v>
      </c>
      <c r="G30" s="52" t="s">
        <v>52</v>
      </c>
      <c r="H30" s="52" t="s">
        <v>53</v>
      </c>
      <c r="I30" s="52" t="s">
        <v>54</v>
      </c>
      <c r="J30" s="52" t="s">
        <v>55</v>
      </c>
      <c r="K30" s="52" t="s">
        <v>56</v>
      </c>
      <c r="L30" s="52" t="s">
        <v>57</v>
      </c>
      <c r="M30" s="52" t="s">
        <v>58</v>
      </c>
      <c r="N30" s="52">
        <v>11</v>
      </c>
      <c r="O30" s="52" t="s">
        <v>59</v>
      </c>
      <c r="P30" s="52" t="s">
        <v>60</v>
      </c>
    </row>
    <row r="31" spans="1:16" s="1" customFormat="1" ht="18.75" x14ac:dyDescent="0.3">
      <c r="A31" s="56" t="s">
        <v>49</v>
      </c>
      <c r="B31" s="103" t="s">
        <v>61</v>
      </c>
      <c r="C31" s="98" t="s">
        <v>62</v>
      </c>
      <c r="D31" s="17" t="s">
        <v>63</v>
      </c>
      <c r="E31" s="54">
        <f>5+4+5+2</f>
        <v>16</v>
      </c>
      <c r="F31" s="54">
        <f>25+22.76+22.76+8.22</f>
        <v>78.740000000000009</v>
      </c>
      <c r="G31" s="51"/>
      <c r="H31" s="51"/>
      <c r="I31" s="51"/>
      <c r="J31" s="51"/>
      <c r="K31" s="51"/>
      <c r="L31" s="51"/>
      <c r="M31" s="54">
        <f>5+4+5+2</f>
        <v>16</v>
      </c>
      <c r="N31" s="54">
        <f>25+22.76+22.76+8.22</f>
        <v>78.740000000000009</v>
      </c>
      <c r="O31" s="54">
        <f>3+4+6+2</f>
        <v>15</v>
      </c>
      <c r="P31" s="54">
        <f>15+22.76+27.08+8.22</f>
        <v>73.06</v>
      </c>
    </row>
    <row r="32" spans="1:16" s="1" customFormat="1" ht="37.5" x14ac:dyDescent="0.3">
      <c r="A32" s="56" t="s">
        <v>50</v>
      </c>
      <c r="B32" s="103"/>
      <c r="C32" s="98"/>
      <c r="D32" s="18" t="s">
        <v>64</v>
      </c>
      <c r="E32" s="51">
        <f>3+4+20</f>
        <v>27</v>
      </c>
      <c r="F32" s="51">
        <f>15+16.44+88</f>
        <v>119.44</v>
      </c>
      <c r="G32" s="51"/>
      <c r="H32" s="51"/>
      <c r="I32" s="51"/>
      <c r="J32" s="51"/>
      <c r="K32" s="51"/>
      <c r="L32" s="51"/>
      <c r="M32" s="51">
        <f>3+4+6</f>
        <v>13</v>
      </c>
      <c r="N32" s="51">
        <f>15+16.44+26.4</f>
        <v>57.84</v>
      </c>
      <c r="O32" s="51">
        <f>9+13</f>
        <v>22</v>
      </c>
      <c r="P32" s="51">
        <f>36.99+57.2</f>
        <v>94.19</v>
      </c>
    </row>
    <row r="33" spans="1:16" s="1" customFormat="1" ht="18.75" x14ac:dyDescent="0.3">
      <c r="A33" s="56" t="s">
        <v>51</v>
      </c>
      <c r="B33" s="103"/>
      <c r="C33" s="98" t="s">
        <v>65</v>
      </c>
      <c r="D33" s="17" t="s">
        <v>63</v>
      </c>
      <c r="E33" s="51">
        <f>2</f>
        <v>2</v>
      </c>
      <c r="F33" s="51">
        <f>16</f>
        <v>16</v>
      </c>
      <c r="G33" s="51"/>
      <c r="H33" s="51"/>
      <c r="I33" s="51"/>
      <c r="J33" s="51"/>
      <c r="K33" s="51"/>
      <c r="L33" s="51"/>
      <c r="M33" s="51">
        <f>2</f>
        <v>2</v>
      </c>
      <c r="N33" s="51">
        <f>16</f>
        <v>16</v>
      </c>
      <c r="O33" s="51">
        <f>2</f>
        <v>2</v>
      </c>
      <c r="P33" s="51">
        <f>16</f>
        <v>16</v>
      </c>
    </row>
    <row r="34" spans="1:16" s="1" customFormat="1" ht="37.5" x14ac:dyDescent="0.3">
      <c r="A34" s="56" t="s">
        <v>52</v>
      </c>
      <c r="B34" s="103"/>
      <c r="C34" s="98"/>
      <c r="D34" s="53" t="s">
        <v>25</v>
      </c>
      <c r="E34" s="51">
        <f>3</f>
        <v>3</v>
      </c>
      <c r="F34" s="51">
        <f>22.38</f>
        <v>22.38</v>
      </c>
      <c r="G34" s="51"/>
      <c r="H34" s="51"/>
      <c r="I34" s="51"/>
      <c r="J34" s="51"/>
      <c r="K34" s="51"/>
      <c r="L34" s="51"/>
      <c r="M34" s="51">
        <f>3</f>
        <v>3</v>
      </c>
      <c r="N34" s="51">
        <f>22.38</f>
        <v>22.38</v>
      </c>
      <c r="O34" s="51">
        <v>3</v>
      </c>
      <c r="P34" s="51">
        <v>14.96</v>
      </c>
    </row>
    <row r="35" spans="1:16" s="1" customFormat="1" ht="37.5" x14ac:dyDescent="0.3">
      <c r="A35" s="56" t="s">
        <v>53</v>
      </c>
      <c r="B35" s="97" t="s">
        <v>66</v>
      </c>
      <c r="C35" s="55" t="s">
        <v>62</v>
      </c>
      <c r="D35" s="53" t="s">
        <v>25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51" customHeight="1" x14ac:dyDescent="0.3">
      <c r="A36" s="56" t="s">
        <v>54</v>
      </c>
      <c r="B36" s="97"/>
      <c r="C36" s="55" t="s">
        <v>65</v>
      </c>
      <c r="D36" s="53" t="s">
        <v>25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>1</f>
        <v>1</v>
      </c>
      <c r="P36" s="51">
        <f>187</f>
        <v>187</v>
      </c>
    </row>
    <row r="37" spans="1:16" s="1" customFormat="1" ht="51.75" customHeight="1" x14ac:dyDescent="0.3">
      <c r="A37" s="56" t="s">
        <v>55</v>
      </c>
      <c r="B37" s="97" t="s">
        <v>67</v>
      </c>
      <c r="C37" s="55" t="s">
        <v>62</v>
      </c>
      <c r="D37" s="53" t="s">
        <v>25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37.5" x14ac:dyDescent="0.3">
      <c r="A38" s="56" t="s">
        <v>56</v>
      </c>
      <c r="B38" s="97"/>
      <c r="C38" s="49" t="s">
        <v>26</v>
      </c>
      <c r="D38" s="53" t="s">
        <v>25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58.5" customHeight="1" x14ac:dyDescent="0.3">
      <c r="A39" s="56" t="s">
        <v>57</v>
      </c>
      <c r="B39" s="97" t="s">
        <v>68</v>
      </c>
      <c r="C39" s="98" t="s">
        <v>69</v>
      </c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s="1" customFormat="1" ht="24" customHeight="1" x14ac:dyDescent="0.3">
      <c r="A40" s="56" t="s">
        <v>58</v>
      </c>
      <c r="B40" s="97"/>
      <c r="C40" s="98" t="s">
        <v>70</v>
      </c>
      <c r="D40" s="98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 s="1" customFormat="1" ht="60" customHeight="1" x14ac:dyDescent="0.3">
      <c r="A41" s="56" t="s">
        <v>71</v>
      </c>
      <c r="B41" s="97"/>
      <c r="C41" s="98" t="s">
        <v>72</v>
      </c>
      <c r="D41" s="98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8.75" x14ac:dyDescent="0.3">
      <c r="A42" s="56" t="s">
        <v>59</v>
      </c>
      <c r="B42" s="97"/>
      <c r="C42" s="96" t="s">
        <v>73</v>
      </c>
      <c r="D42" s="96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63.75" customHeight="1" x14ac:dyDescent="0.3">
      <c r="A43" s="56" t="s">
        <v>60</v>
      </c>
      <c r="B43" s="97"/>
      <c r="C43" s="98" t="s">
        <v>74</v>
      </c>
      <c r="D43" s="9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59.25" customHeight="1" x14ac:dyDescent="0.3">
      <c r="A44" s="56" t="s">
        <v>75</v>
      </c>
      <c r="B44" s="97"/>
      <c r="C44" s="98" t="s">
        <v>76</v>
      </c>
      <c r="D44" s="9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8.75" x14ac:dyDescent="0.3">
      <c r="A45" s="56" t="s">
        <v>77</v>
      </c>
      <c r="B45" s="96" t="s">
        <v>78</v>
      </c>
      <c r="C45" s="96"/>
      <c r="D45" s="96"/>
      <c r="E45" s="54">
        <f>E31+E32+E33+E34+E35+E36+E37+E38+E39+E40+E41+E43+E42+E44</f>
        <v>48</v>
      </c>
      <c r="F45" s="54">
        <f t="shared" ref="F45:P45" si="1">F31+F32+F33+F34+F35+F36+F37+F38+F39+F40+F41+F43+F42+F44</f>
        <v>236.56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34</v>
      </c>
      <c r="N45" s="54">
        <f t="shared" si="1"/>
        <v>174.96</v>
      </c>
      <c r="O45" s="54">
        <f t="shared" si="1"/>
        <v>43</v>
      </c>
      <c r="P45" s="54">
        <f t="shared" si="1"/>
        <v>385.21000000000004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5" zoomScale="85" zoomScaleNormal="85" workbookViewId="0">
      <selection activeCell="S37" sqref="S3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34.570312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93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04" t="s">
        <v>21</v>
      </c>
      <c r="C7" s="104"/>
      <c r="D7" s="104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04" t="s">
        <v>22</v>
      </c>
      <c r="C8" s="104" t="s">
        <v>23</v>
      </c>
      <c r="D8" s="64" t="s">
        <v>24</v>
      </c>
      <c r="E8" s="59">
        <f>10+5+7+1+3</f>
        <v>26</v>
      </c>
      <c r="F8" s="59">
        <f>55.5+25+35+5+15</f>
        <v>135.5</v>
      </c>
      <c r="G8" s="59">
        <f>10+7+2+1+3</f>
        <v>23</v>
      </c>
      <c r="H8" s="59">
        <f>55.5+38+10+5+15</f>
        <v>123.5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04"/>
      <c r="C9" s="104"/>
      <c r="D9" s="64" t="s">
        <v>25</v>
      </c>
      <c r="E9" s="59">
        <f>15+7+2</f>
        <v>24</v>
      </c>
      <c r="F9" s="59">
        <f>60+46.4+10</f>
        <v>116.4</v>
      </c>
      <c r="G9" s="59">
        <f>11+7+2</f>
        <v>20</v>
      </c>
      <c r="H9" s="59">
        <f>48.4+46.4+10</f>
        <v>104.8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04"/>
      <c r="C10" s="104" t="s">
        <v>26</v>
      </c>
      <c r="D10" s="64" t="s">
        <v>24</v>
      </c>
      <c r="E10" s="59">
        <f>4+6</f>
        <v>10</v>
      </c>
      <c r="F10" s="59">
        <f>44+50.19</f>
        <v>94.19</v>
      </c>
      <c r="G10" s="59">
        <f>4+3</f>
        <v>7</v>
      </c>
      <c r="H10" s="59">
        <f>44+35.35</f>
        <v>79.349999999999994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04"/>
      <c r="C11" s="104"/>
      <c r="D11" s="64" t="s">
        <v>25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04" t="s">
        <v>27</v>
      </c>
      <c r="C12" s="61" t="s">
        <v>23</v>
      </c>
      <c r="D12" s="64" t="s">
        <v>25</v>
      </c>
      <c r="E12" s="59">
        <f>1</f>
        <v>1</v>
      </c>
      <c r="F12" s="59">
        <f>10</f>
        <v>10</v>
      </c>
      <c r="G12" s="59"/>
      <c r="H12" s="59"/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04"/>
      <c r="C13" s="61" t="s">
        <v>26</v>
      </c>
      <c r="D13" s="64" t="s">
        <v>25</v>
      </c>
      <c r="E13" s="59">
        <f>3</f>
        <v>3</v>
      </c>
      <c r="F13" s="59">
        <f>541.45</f>
        <v>541.45000000000005</v>
      </c>
      <c r="G13" s="59"/>
      <c r="H13" s="59"/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04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04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04" t="s">
        <v>29</v>
      </c>
      <c r="C16" s="104"/>
      <c r="D16" s="104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04" t="s">
        <v>31</v>
      </c>
      <c r="C17" s="104"/>
      <c r="D17" s="104"/>
      <c r="E17" s="59">
        <f>E8+E9+E10+E11+E12+E13+E14+E15+E16</f>
        <v>64</v>
      </c>
      <c r="F17" s="59">
        <f t="shared" ref="F17:M17" si="0">F8+F9+F10+F11+F12+F13+F14+F15+F16</f>
        <v>897.54000000000008</v>
      </c>
      <c r="G17" s="59">
        <f t="shared" si="0"/>
        <v>50</v>
      </c>
      <c r="H17" s="59">
        <f t="shared" si="0"/>
        <v>307.64999999999998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04" t="s">
        <v>33</v>
      </c>
      <c r="C18" s="104"/>
      <c r="D18" s="104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94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9" t="s">
        <v>0</v>
      </c>
      <c r="B26" s="122" t="s">
        <v>36</v>
      </c>
      <c r="C26" s="122"/>
      <c r="D26" s="122"/>
      <c r="E26" s="111" t="s">
        <v>37</v>
      </c>
      <c r="F26" s="111"/>
      <c r="G26" s="117" t="s">
        <v>79</v>
      </c>
      <c r="H26" s="117"/>
      <c r="I26" s="117"/>
      <c r="J26" s="117"/>
      <c r="K26" s="117"/>
      <c r="L26" s="117"/>
      <c r="M26" s="123" t="s">
        <v>38</v>
      </c>
      <c r="N26" s="123"/>
      <c r="O26" s="123" t="s">
        <v>39</v>
      </c>
      <c r="P26" s="123"/>
    </row>
    <row r="27" spans="1:16" s="1" customFormat="1" ht="20.25" customHeight="1" x14ac:dyDescent="0.3">
      <c r="A27" s="120"/>
      <c r="B27" s="122"/>
      <c r="C27" s="122"/>
      <c r="D27" s="122"/>
      <c r="E27" s="103" t="s">
        <v>40</v>
      </c>
      <c r="F27" s="97" t="s">
        <v>41</v>
      </c>
      <c r="G27" s="103" t="s">
        <v>40</v>
      </c>
      <c r="H27" s="97" t="s">
        <v>41</v>
      </c>
      <c r="I27" s="117" t="s">
        <v>42</v>
      </c>
      <c r="J27" s="117"/>
      <c r="K27" s="117"/>
      <c r="L27" s="117"/>
      <c r="M27" s="103" t="s">
        <v>40</v>
      </c>
      <c r="N27" s="97" t="s">
        <v>41</v>
      </c>
      <c r="O27" s="103" t="s">
        <v>40</v>
      </c>
      <c r="P27" s="97" t="s">
        <v>41</v>
      </c>
    </row>
    <row r="28" spans="1:16" s="1" customFormat="1" ht="18.75" x14ac:dyDescent="0.3">
      <c r="A28" s="120"/>
      <c r="B28" s="122"/>
      <c r="C28" s="122"/>
      <c r="D28" s="122"/>
      <c r="E28" s="103"/>
      <c r="F28" s="97"/>
      <c r="G28" s="103"/>
      <c r="H28" s="97"/>
      <c r="I28" s="118" t="s">
        <v>43</v>
      </c>
      <c r="J28" s="117" t="s">
        <v>44</v>
      </c>
      <c r="K28" s="117"/>
      <c r="L28" s="66" t="s">
        <v>45</v>
      </c>
      <c r="M28" s="103"/>
      <c r="N28" s="97"/>
      <c r="O28" s="103"/>
      <c r="P28" s="97"/>
    </row>
    <row r="29" spans="1:16" s="1" customFormat="1" ht="96" customHeight="1" x14ac:dyDescent="0.3">
      <c r="A29" s="121"/>
      <c r="B29" s="122"/>
      <c r="C29" s="122"/>
      <c r="D29" s="122"/>
      <c r="E29" s="103"/>
      <c r="F29" s="97"/>
      <c r="G29" s="103"/>
      <c r="H29" s="97"/>
      <c r="I29" s="118"/>
      <c r="J29" s="65" t="s">
        <v>46</v>
      </c>
      <c r="K29" s="65" t="s">
        <v>47</v>
      </c>
      <c r="L29" s="65" t="s">
        <v>48</v>
      </c>
      <c r="M29" s="103"/>
      <c r="N29" s="97"/>
      <c r="O29" s="103"/>
      <c r="P29" s="97"/>
    </row>
    <row r="30" spans="1:16" s="2" customFormat="1" ht="18.75" x14ac:dyDescent="0.3">
      <c r="A30" s="60"/>
      <c r="B30" s="101" t="s">
        <v>49</v>
      </c>
      <c r="C30" s="101"/>
      <c r="D30" s="101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03" t="s">
        <v>61</v>
      </c>
      <c r="C31" s="98" t="s">
        <v>62</v>
      </c>
      <c r="D31" s="17" t="s">
        <v>63</v>
      </c>
      <c r="E31" s="59">
        <f>4+5+13</f>
        <v>22</v>
      </c>
      <c r="F31" s="59">
        <f>22.11+25+52</f>
        <v>99.11</v>
      </c>
      <c r="G31" s="62"/>
      <c r="H31" s="62"/>
      <c r="I31" s="62"/>
      <c r="J31" s="62"/>
      <c r="K31" s="62"/>
      <c r="L31" s="62"/>
      <c r="M31" s="59">
        <f>4+4+13</f>
        <v>21</v>
      </c>
      <c r="N31" s="59">
        <f>22.11+20+52</f>
        <v>94.11</v>
      </c>
      <c r="O31" s="59">
        <f>5+4+13</f>
        <v>22</v>
      </c>
      <c r="P31" s="59">
        <f>25+20+52</f>
        <v>97</v>
      </c>
    </row>
    <row r="32" spans="1:16" s="1" customFormat="1" ht="37.5" x14ac:dyDescent="0.3">
      <c r="A32" s="57" t="s">
        <v>50</v>
      </c>
      <c r="B32" s="103"/>
      <c r="C32" s="98"/>
      <c r="D32" s="18" t="s">
        <v>64</v>
      </c>
      <c r="E32" s="62">
        <f>15+5</f>
        <v>20</v>
      </c>
      <c r="F32" s="62">
        <f>66+20.5</f>
        <v>86.5</v>
      </c>
      <c r="G32" s="62"/>
      <c r="H32" s="62"/>
      <c r="I32" s="62"/>
      <c r="J32" s="62"/>
      <c r="K32" s="62"/>
      <c r="L32" s="62"/>
      <c r="M32" s="62">
        <f>6+5</f>
        <v>11</v>
      </c>
      <c r="N32" s="62">
        <f>26.4+20.5</f>
        <v>46.9</v>
      </c>
      <c r="O32" s="62">
        <f>10+2+5</f>
        <v>17</v>
      </c>
      <c r="P32" s="62">
        <f>44+10+20.5</f>
        <v>74.5</v>
      </c>
    </row>
    <row r="33" spans="1:16" s="1" customFormat="1" ht="18.75" x14ac:dyDescent="0.3">
      <c r="A33" s="57" t="s">
        <v>51</v>
      </c>
      <c r="B33" s="103"/>
      <c r="C33" s="98" t="s">
        <v>65</v>
      </c>
      <c r="D33" s="17" t="s">
        <v>63</v>
      </c>
      <c r="E33" s="62">
        <f>4</f>
        <v>4</v>
      </c>
      <c r="F33" s="62">
        <f>44</f>
        <v>44</v>
      </c>
      <c r="G33" s="62"/>
      <c r="H33" s="62"/>
      <c r="I33" s="62"/>
      <c r="J33" s="62"/>
      <c r="K33" s="62"/>
      <c r="L33" s="62"/>
      <c r="M33" s="62">
        <f>1</f>
        <v>1</v>
      </c>
      <c r="N33" s="62">
        <f>8</f>
        <v>8</v>
      </c>
      <c r="O33" s="62"/>
      <c r="P33" s="62"/>
    </row>
    <row r="34" spans="1:16" s="1" customFormat="1" ht="37.5" x14ac:dyDescent="0.3">
      <c r="A34" s="57" t="s">
        <v>52</v>
      </c>
      <c r="B34" s="103"/>
      <c r="C34" s="98"/>
      <c r="D34" s="64" t="s">
        <v>25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>
        <f>3</f>
        <v>3</v>
      </c>
      <c r="P34" s="62">
        <f>17.8</f>
        <v>17.8</v>
      </c>
    </row>
    <row r="35" spans="1:16" s="1" customFormat="1" ht="37.5" x14ac:dyDescent="0.3">
      <c r="A35" s="57" t="s">
        <v>53</v>
      </c>
      <c r="B35" s="97" t="s">
        <v>66</v>
      </c>
      <c r="C35" s="58" t="s">
        <v>62</v>
      </c>
      <c r="D35" s="64" t="s">
        <v>25</v>
      </c>
      <c r="E35" s="62">
        <f>1</f>
        <v>1</v>
      </c>
      <c r="F35" s="62">
        <f>33.6</f>
        <v>33.6</v>
      </c>
      <c r="G35" s="62"/>
      <c r="H35" s="62"/>
      <c r="I35" s="62"/>
      <c r="J35" s="62"/>
      <c r="K35" s="62"/>
      <c r="L35" s="62"/>
      <c r="M35" s="62">
        <f>1</f>
        <v>1</v>
      </c>
      <c r="N35" s="62">
        <f>33.6</f>
        <v>33.6</v>
      </c>
      <c r="O35" s="62"/>
      <c r="P35" s="62"/>
    </row>
    <row r="36" spans="1:16" s="1" customFormat="1" ht="51" customHeight="1" x14ac:dyDescent="0.3">
      <c r="A36" s="57" t="s">
        <v>54</v>
      </c>
      <c r="B36" s="97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97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97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97" t="s">
        <v>68</v>
      </c>
      <c r="C39" s="98" t="s">
        <v>69</v>
      </c>
      <c r="D39" s="98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97"/>
      <c r="C40" s="98" t="s">
        <v>70</v>
      </c>
      <c r="D40" s="9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97"/>
      <c r="C41" s="98" t="s">
        <v>72</v>
      </c>
      <c r="D41" s="98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97"/>
      <c r="C42" s="96" t="s">
        <v>73</v>
      </c>
      <c r="D42" s="96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97"/>
      <c r="C43" s="98" t="s">
        <v>74</v>
      </c>
      <c r="D43" s="98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97"/>
      <c r="C44" s="98" t="s">
        <v>76</v>
      </c>
      <c r="D44" s="98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96" t="s">
        <v>78</v>
      </c>
      <c r="C45" s="96"/>
      <c r="D45" s="96"/>
      <c r="E45" s="59">
        <f>E31+E32+E33+E34+E35+E36+E37+E38+E39+E40+E41+E43+E42+E44</f>
        <v>47</v>
      </c>
      <c r="F45" s="59">
        <f t="shared" ref="F45:P45" si="1">F31+F32+F33+F34+F35+F36+F37+F38+F39+F40+F41+F43+F42+F44</f>
        <v>263.21000000000004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34</v>
      </c>
      <c r="N45" s="59">
        <f t="shared" si="1"/>
        <v>182.60999999999999</v>
      </c>
      <c r="O45" s="59">
        <f t="shared" si="1"/>
        <v>42</v>
      </c>
      <c r="P45" s="59">
        <f t="shared" si="1"/>
        <v>189.3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activeCell="A24" sqref="A24:P24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2" t="s">
        <v>95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04" t="s">
        <v>21</v>
      </c>
      <c r="C7" s="104"/>
      <c r="D7" s="104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04" t="s">
        <v>22</v>
      </c>
      <c r="C8" s="104" t="s">
        <v>23</v>
      </c>
      <c r="D8" s="64" t="s">
        <v>24</v>
      </c>
      <c r="E8" s="59">
        <f>17+7+10+7+3</f>
        <v>44</v>
      </c>
      <c r="F8" s="59">
        <f>90+35+50+35+15</f>
        <v>225</v>
      </c>
      <c r="G8" s="68">
        <f>17+13+4+7+3</f>
        <v>44</v>
      </c>
      <c r="H8" s="68">
        <f>90+65+20+35+15</f>
        <v>225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04"/>
      <c r="C9" s="104"/>
      <c r="D9" s="64" t="s">
        <v>25</v>
      </c>
      <c r="E9" s="59">
        <f>7+27</f>
        <v>34</v>
      </c>
      <c r="F9" s="59">
        <f>35+118.8</f>
        <v>153.80000000000001</v>
      </c>
      <c r="G9" s="59">
        <f>13+16</f>
        <v>29</v>
      </c>
      <c r="H9" s="59">
        <f>65+70.48</f>
        <v>135.48000000000002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04"/>
      <c r="C10" s="104" t="s">
        <v>26</v>
      </c>
      <c r="D10" s="64" t="s">
        <v>24</v>
      </c>
      <c r="E10" s="59">
        <f>5</f>
        <v>5</v>
      </c>
      <c r="F10" s="59">
        <f>39.29</f>
        <v>39.29</v>
      </c>
      <c r="G10" s="59">
        <f>3</f>
        <v>3</v>
      </c>
      <c r="H10" s="59">
        <f>23.041</f>
        <v>23.041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04"/>
      <c r="C11" s="104"/>
      <c r="D11" s="64" t="s">
        <v>25</v>
      </c>
      <c r="E11" s="59">
        <f>1</f>
        <v>1</v>
      </c>
      <c r="F11" s="59">
        <f>33.62</f>
        <v>33.619999999999997</v>
      </c>
      <c r="G11" s="68">
        <f>1</f>
        <v>1</v>
      </c>
      <c r="H11" s="68">
        <f>33.62</f>
        <v>33.619999999999997</v>
      </c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04" t="s">
        <v>27</v>
      </c>
      <c r="C12" s="61" t="s">
        <v>23</v>
      </c>
      <c r="D12" s="64" t="s">
        <v>25</v>
      </c>
      <c r="E12" s="59"/>
      <c r="F12" s="59"/>
      <c r="G12" s="59">
        <f>1</f>
        <v>1</v>
      </c>
      <c r="H12" s="59">
        <f>10</f>
        <v>10</v>
      </c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04"/>
      <c r="C13" s="61" t="s">
        <v>26</v>
      </c>
      <c r="D13" s="64" t="s">
        <v>25</v>
      </c>
      <c r="E13" s="59">
        <f>3</f>
        <v>3</v>
      </c>
      <c r="F13" s="59">
        <f>76.28</f>
        <v>76.28</v>
      </c>
      <c r="G13" s="59">
        <f>5</f>
        <v>5</v>
      </c>
      <c r="H13" s="59">
        <f>304.45</f>
        <v>304.45</v>
      </c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04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04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04" t="s">
        <v>29</v>
      </c>
      <c r="C16" s="104"/>
      <c r="D16" s="104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04" t="s">
        <v>31</v>
      </c>
      <c r="C17" s="104"/>
      <c r="D17" s="104"/>
      <c r="E17" s="59">
        <f>E8+E9+E10+E11+E12+E13+E14+E15+E16</f>
        <v>87</v>
      </c>
      <c r="F17" s="59">
        <f t="shared" ref="F17:M17" si="0">F8+F9+F10+F11+F12+F13+F14+F15+F16</f>
        <v>527.99</v>
      </c>
      <c r="G17" s="59">
        <f t="shared" si="0"/>
        <v>83</v>
      </c>
      <c r="H17" s="59">
        <f t="shared" si="0"/>
        <v>731.59100000000001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04" t="s">
        <v>33</v>
      </c>
      <c r="C18" s="104"/>
      <c r="D18" s="104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96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4" t="s">
        <v>0</v>
      </c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5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5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60" t="s">
        <v>45</v>
      </c>
      <c r="M28" s="110"/>
      <c r="N28" s="99"/>
      <c r="O28" s="110"/>
      <c r="P28" s="99"/>
    </row>
    <row r="29" spans="1:16" s="1" customFormat="1" ht="96" customHeight="1" x14ac:dyDescent="0.3">
      <c r="A29" s="116"/>
      <c r="B29" s="107"/>
      <c r="C29" s="107"/>
      <c r="D29" s="107"/>
      <c r="E29" s="110"/>
      <c r="F29" s="99"/>
      <c r="G29" s="110"/>
      <c r="H29" s="99"/>
      <c r="I29" s="100"/>
      <c r="J29" s="63" t="s">
        <v>46</v>
      </c>
      <c r="K29" s="63" t="s">
        <v>47</v>
      </c>
      <c r="L29" s="63" t="s">
        <v>48</v>
      </c>
      <c r="M29" s="110"/>
      <c r="N29" s="99"/>
      <c r="O29" s="110"/>
      <c r="P29" s="99"/>
    </row>
    <row r="30" spans="1:16" s="2" customFormat="1" ht="18.75" x14ac:dyDescent="0.3">
      <c r="A30" s="60"/>
      <c r="B30" s="101" t="s">
        <v>49</v>
      </c>
      <c r="C30" s="101"/>
      <c r="D30" s="101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03" t="s">
        <v>61</v>
      </c>
      <c r="C31" s="98" t="s">
        <v>62</v>
      </c>
      <c r="D31" s="17" t="s">
        <v>63</v>
      </c>
      <c r="E31" s="59">
        <f>21+5+2</f>
        <v>28</v>
      </c>
      <c r="F31" s="59">
        <f>90+25+10</f>
        <v>125</v>
      </c>
      <c r="G31" s="62"/>
      <c r="H31" s="62"/>
      <c r="I31" s="62"/>
      <c r="J31" s="62"/>
      <c r="K31" s="62"/>
      <c r="L31" s="62"/>
      <c r="M31" s="59">
        <f>21+5+2</f>
        <v>28</v>
      </c>
      <c r="N31" s="59">
        <f>90+25+10</f>
        <v>125</v>
      </c>
      <c r="O31" s="59">
        <f>14+6+2</f>
        <v>22</v>
      </c>
      <c r="P31" s="59">
        <f>63+30+10</f>
        <v>103</v>
      </c>
    </row>
    <row r="32" spans="1:16" s="1" customFormat="1" ht="37.5" x14ac:dyDescent="0.3">
      <c r="A32" s="57" t="s">
        <v>50</v>
      </c>
      <c r="B32" s="103"/>
      <c r="C32" s="98"/>
      <c r="D32" s="18" t="s">
        <v>64</v>
      </c>
      <c r="E32" s="62">
        <f>29+2</f>
        <v>31</v>
      </c>
      <c r="F32" s="62">
        <f>127.6+10</f>
        <v>137.6</v>
      </c>
      <c r="G32" s="62"/>
      <c r="H32" s="62"/>
      <c r="I32" s="62"/>
      <c r="J32" s="62"/>
      <c r="K32" s="62"/>
      <c r="L32" s="62"/>
      <c r="M32" s="62">
        <f>29+2</f>
        <v>31</v>
      </c>
      <c r="N32" s="62">
        <f>127.6+10</f>
        <v>137.6</v>
      </c>
      <c r="O32" s="62">
        <f>21+1</f>
        <v>22</v>
      </c>
      <c r="P32" s="62">
        <f>92.4+5</f>
        <v>97.4</v>
      </c>
    </row>
    <row r="33" spans="1:16" s="1" customFormat="1" ht="18.75" x14ac:dyDescent="0.3">
      <c r="A33" s="57" t="s">
        <v>51</v>
      </c>
      <c r="B33" s="103"/>
      <c r="C33" s="98" t="s">
        <v>65</v>
      </c>
      <c r="D33" s="17" t="s">
        <v>63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1" customFormat="1" ht="37.5" x14ac:dyDescent="0.3">
      <c r="A34" s="57" t="s">
        <v>52</v>
      </c>
      <c r="B34" s="103"/>
      <c r="C34" s="98"/>
      <c r="D34" s="64" t="s">
        <v>25</v>
      </c>
      <c r="E34" s="62">
        <f>3</f>
        <v>3</v>
      </c>
      <c r="F34" s="62">
        <f>29.741</f>
        <v>29.741</v>
      </c>
      <c r="G34" s="62"/>
      <c r="H34" s="62"/>
      <c r="I34" s="62"/>
      <c r="J34" s="62"/>
      <c r="K34" s="62"/>
      <c r="L34" s="62"/>
      <c r="M34" s="67">
        <f>3</f>
        <v>3</v>
      </c>
      <c r="N34" s="67">
        <f>29.741</f>
        <v>29.741</v>
      </c>
      <c r="O34" s="62">
        <f>3</f>
        <v>3</v>
      </c>
      <c r="P34" s="62">
        <f>28.041</f>
        <v>28.041</v>
      </c>
    </row>
    <row r="35" spans="1:16" s="1" customFormat="1" ht="37.5" x14ac:dyDescent="0.3">
      <c r="A35" s="57" t="s">
        <v>53</v>
      </c>
      <c r="B35" s="97" t="s">
        <v>66</v>
      </c>
      <c r="C35" s="58" t="s">
        <v>62</v>
      </c>
      <c r="D35" s="64" t="s">
        <v>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s="1" customFormat="1" ht="51" customHeight="1" x14ac:dyDescent="0.3">
      <c r="A36" s="57" t="s">
        <v>54</v>
      </c>
      <c r="B36" s="97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97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97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97" t="s">
        <v>68</v>
      </c>
      <c r="C39" s="98" t="s">
        <v>69</v>
      </c>
      <c r="D39" s="98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97"/>
      <c r="C40" s="98" t="s">
        <v>70</v>
      </c>
      <c r="D40" s="9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97"/>
      <c r="C41" s="98" t="s">
        <v>72</v>
      </c>
      <c r="D41" s="98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97"/>
      <c r="C42" s="96" t="s">
        <v>73</v>
      </c>
      <c r="D42" s="96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97"/>
      <c r="C43" s="98" t="s">
        <v>74</v>
      </c>
      <c r="D43" s="98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97"/>
      <c r="C44" s="98" t="s">
        <v>76</v>
      </c>
      <c r="D44" s="98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96" t="s">
        <v>78</v>
      </c>
      <c r="C45" s="96"/>
      <c r="D45" s="96"/>
      <c r="E45" s="59">
        <f>E31+E32+E33+E34+E35+E36+E37+E38+E39+E40+E41+E43+E42+E44</f>
        <v>62</v>
      </c>
      <c r="F45" s="59">
        <f t="shared" ref="F45:P45" si="1">F31+F32+F33+F34+F35+F36+F37+F38+F39+F40+F41+F43+F42+F44</f>
        <v>292.34100000000001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62</v>
      </c>
      <c r="N45" s="59">
        <f t="shared" si="1"/>
        <v>292.34100000000001</v>
      </c>
      <c r="O45" s="59">
        <f t="shared" si="1"/>
        <v>47</v>
      </c>
      <c r="P45" s="59">
        <f t="shared" si="1"/>
        <v>228.441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3" workbookViewId="0">
      <selection activeCell="M36" sqref="M3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11.7109375" style="4" customWidth="1"/>
    <col min="17" max="16384" width="9.140625" style="4"/>
  </cols>
  <sheetData>
    <row r="1" spans="1:13" s="1" customFormat="1" ht="39.75" customHeight="1" x14ac:dyDescent="0.3">
      <c r="A1" s="112" t="s">
        <v>97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04" t="s">
        <v>0</v>
      </c>
      <c r="B3" s="104" t="s">
        <v>1</v>
      </c>
      <c r="C3" s="104"/>
      <c r="D3" s="104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18.75" x14ac:dyDescent="0.3">
      <c r="A4" s="104"/>
      <c r="B4" s="104"/>
      <c r="C4" s="104"/>
      <c r="D4" s="104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1" t="s">
        <v>34</v>
      </c>
      <c r="L4" s="108"/>
      <c r="M4" s="108"/>
    </row>
    <row r="5" spans="1:13" s="3" customFormat="1" ht="57" customHeight="1" x14ac:dyDescent="0.3">
      <c r="A5" s="104"/>
      <c r="B5" s="104"/>
      <c r="C5" s="104"/>
      <c r="D5" s="104"/>
      <c r="E5" s="108"/>
      <c r="F5" s="108"/>
      <c r="G5" s="108"/>
      <c r="H5" s="108"/>
      <c r="I5" s="108"/>
      <c r="J5" s="108"/>
      <c r="K5" s="75" t="s">
        <v>7</v>
      </c>
      <c r="L5" s="75" t="s">
        <v>8</v>
      </c>
      <c r="M5" s="75" t="s">
        <v>9</v>
      </c>
    </row>
    <row r="6" spans="1:13" s="3" customFormat="1" ht="18.75" x14ac:dyDescent="0.3">
      <c r="A6" s="104"/>
      <c r="B6" s="104" t="s">
        <v>10</v>
      </c>
      <c r="C6" s="104"/>
      <c r="D6" s="104"/>
      <c r="E6" s="75" t="s">
        <v>11</v>
      </c>
      <c r="F6" s="75" t="s">
        <v>12</v>
      </c>
      <c r="G6" s="75" t="s">
        <v>13</v>
      </c>
      <c r="H6" s="75" t="s">
        <v>14</v>
      </c>
      <c r="I6" s="75" t="s">
        <v>15</v>
      </c>
      <c r="J6" s="75" t="s">
        <v>16</v>
      </c>
      <c r="K6" s="75" t="s">
        <v>17</v>
      </c>
      <c r="L6" s="75" t="s">
        <v>18</v>
      </c>
      <c r="M6" s="75" t="s">
        <v>19</v>
      </c>
    </row>
    <row r="7" spans="1:13" s="3" customFormat="1" ht="18.75" x14ac:dyDescent="0.3">
      <c r="A7" s="73" t="s">
        <v>20</v>
      </c>
      <c r="B7" s="104" t="s">
        <v>21</v>
      </c>
      <c r="C7" s="104"/>
      <c r="D7" s="104"/>
      <c r="E7" s="75"/>
      <c r="F7" s="75"/>
      <c r="G7" s="75"/>
      <c r="H7" s="75"/>
      <c r="I7" s="75"/>
      <c r="J7" s="75"/>
      <c r="K7" s="75"/>
      <c r="L7" s="75"/>
      <c r="M7" s="75"/>
    </row>
    <row r="8" spans="1:13" s="3" customFormat="1" ht="18.75" x14ac:dyDescent="0.3">
      <c r="A8" s="73" t="s">
        <v>11</v>
      </c>
      <c r="B8" s="104" t="s">
        <v>22</v>
      </c>
      <c r="C8" s="104" t="s">
        <v>23</v>
      </c>
      <c r="D8" s="76" t="s">
        <v>24</v>
      </c>
      <c r="E8" s="71">
        <f>6+6+11+7+4</f>
        <v>34</v>
      </c>
      <c r="F8" s="71">
        <f>30+30+55+37+16.04</f>
        <v>168.04</v>
      </c>
      <c r="G8" s="71">
        <f>17+6+4+2+4</f>
        <v>33</v>
      </c>
      <c r="H8" s="71">
        <f>30+30+20+10+16.04</f>
        <v>106.03999999999999</v>
      </c>
      <c r="I8" s="71">
        <f>5</f>
        <v>5</v>
      </c>
      <c r="J8" s="71">
        <f>27</f>
        <v>27</v>
      </c>
      <c r="K8" s="71">
        <f>5</f>
        <v>5</v>
      </c>
      <c r="L8" s="71"/>
      <c r="M8" s="71"/>
    </row>
    <row r="9" spans="1:13" s="3" customFormat="1" ht="37.5" x14ac:dyDescent="0.3">
      <c r="A9" s="73" t="s">
        <v>12</v>
      </c>
      <c r="B9" s="104"/>
      <c r="C9" s="104"/>
      <c r="D9" s="76" t="s">
        <v>25</v>
      </c>
      <c r="E9" s="71">
        <f>6+26</f>
        <v>32</v>
      </c>
      <c r="F9" s="71">
        <f>21.3+109.2</f>
        <v>130.5</v>
      </c>
      <c r="G9" s="71">
        <f>6+30</f>
        <v>36</v>
      </c>
      <c r="H9" s="71">
        <f>21.3+126</f>
        <v>147.30000000000001</v>
      </c>
      <c r="I9" s="71"/>
      <c r="J9" s="71"/>
      <c r="K9" s="71"/>
      <c r="L9" s="71"/>
      <c r="M9" s="71"/>
    </row>
    <row r="10" spans="1:13" s="3" customFormat="1" ht="18.75" x14ac:dyDescent="0.3">
      <c r="A10" s="73" t="s">
        <v>13</v>
      </c>
      <c r="B10" s="104"/>
      <c r="C10" s="104" t="s">
        <v>26</v>
      </c>
      <c r="D10" s="76" t="s">
        <v>24</v>
      </c>
      <c r="E10" s="71">
        <f>5</f>
        <v>5</v>
      </c>
      <c r="F10" s="71">
        <f>32.2</f>
        <v>32.200000000000003</v>
      </c>
      <c r="G10" s="71"/>
      <c r="H10" s="71"/>
      <c r="I10" s="71"/>
      <c r="J10" s="71"/>
      <c r="K10" s="71"/>
      <c r="L10" s="71"/>
      <c r="M10" s="71"/>
    </row>
    <row r="11" spans="1:13" s="3" customFormat="1" ht="37.5" x14ac:dyDescent="0.3">
      <c r="A11" s="73" t="s">
        <v>14</v>
      </c>
      <c r="B11" s="104"/>
      <c r="C11" s="104"/>
      <c r="D11" s="76" t="s">
        <v>25</v>
      </c>
      <c r="E11" s="71">
        <f>1+2+5</f>
        <v>8</v>
      </c>
      <c r="F11" s="71">
        <f>26+13.04+101.1</f>
        <v>140.13999999999999</v>
      </c>
      <c r="G11" s="71">
        <f>1+2+5</f>
        <v>8</v>
      </c>
      <c r="H11" s="71">
        <f>26+13.4+101.1</f>
        <v>140.5</v>
      </c>
      <c r="I11" s="71"/>
      <c r="J11" s="71"/>
      <c r="K11" s="71"/>
      <c r="L11" s="71"/>
      <c r="M11" s="71"/>
    </row>
    <row r="12" spans="1:13" s="3" customFormat="1" ht="37.5" x14ac:dyDescent="0.3">
      <c r="A12" s="73" t="s">
        <v>15</v>
      </c>
      <c r="B12" s="104" t="s">
        <v>27</v>
      </c>
      <c r="C12" s="73" t="s">
        <v>23</v>
      </c>
      <c r="D12" s="76" t="s">
        <v>25</v>
      </c>
      <c r="E12" s="71"/>
      <c r="F12" s="71"/>
      <c r="G12" s="71"/>
      <c r="H12" s="71"/>
      <c r="I12" s="71"/>
      <c r="J12" s="71"/>
      <c r="K12" s="71"/>
      <c r="L12" s="71"/>
      <c r="M12" s="71"/>
    </row>
    <row r="13" spans="1:13" s="3" customFormat="1" ht="37.5" x14ac:dyDescent="0.3">
      <c r="A13" s="73" t="s">
        <v>16</v>
      </c>
      <c r="B13" s="104"/>
      <c r="C13" s="73" t="s">
        <v>26</v>
      </c>
      <c r="D13" s="76" t="s">
        <v>25</v>
      </c>
      <c r="E13" s="71"/>
      <c r="F13" s="71"/>
      <c r="G13" s="71">
        <f>1</f>
        <v>1</v>
      </c>
      <c r="H13" s="71">
        <f>118.53</f>
        <v>118.53</v>
      </c>
      <c r="I13" s="71"/>
      <c r="J13" s="71"/>
      <c r="K13" s="71"/>
      <c r="L13" s="71"/>
      <c r="M13" s="71"/>
    </row>
    <row r="14" spans="1:13" s="3" customFormat="1" ht="37.5" x14ac:dyDescent="0.3">
      <c r="A14" s="73">
        <v>8</v>
      </c>
      <c r="B14" s="104" t="s">
        <v>28</v>
      </c>
      <c r="C14" s="73" t="s">
        <v>23</v>
      </c>
      <c r="D14" s="76" t="s">
        <v>25</v>
      </c>
      <c r="E14" s="71"/>
      <c r="F14" s="71"/>
      <c r="G14" s="71"/>
      <c r="H14" s="71"/>
      <c r="I14" s="71"/>
      <c r="J14" s="71"/>
      <c r="K14" s="71"/>
      <c r="L14" s="71"/>
      <c r="M14" s="71"/>
    </row>
    <row r="15" spans="1:13" s="3" customFormat="1" ht="37.5" x14ac:dyDescent="0.3">
      <c r="A15" s="73" t="s">
        <v>18</v>
      </c>
      <c r="B15" s="104"/>
      <c r="C15" s="73" t="s">
        <v>26</v>
      </c>
      <c r="D15" s="76" t="s">
        <v>25</v>
      </c>
      <c r="E15" s="71">
        <f>1</f>
        <v>1</v>
      </c>
      <c r="F15" s="71">
        <f>1232.6</f>
        <v>1232.5999999999999</v>
      </c>
      <c r="G15" s="71">
        <f>1</f>
        <v>1</v>
      </c>
      <c r="H15" s="71">
        <f>1232.6</f>
        <v>1232.5999999999999</v>
      </c>
      <c r="I15" s="71"/>
      <c r="J15" s="71"/>
      <c r="K15" s="71"/>
      <c r="L15" s="71"/>
      <c r="M15" s="71"/>
    </row>
    <row r="16" spans="1:13" s="3" customFormat="1" ht="18.75" x14ac:dyDescent="0.3">
      <c r="A16" s="73" t="s">
        <v>19</v>
      </c>
      <c r="B16" s="104" t="s">
        <v>29</v>
      </c>
      <c r="C16" s="104"/>
      <c r="D16" s="104"/>
      <c r="E16" s="71"/>
      <c r="F16" s="71"/>
      <c r="G16" s="71"/>
      <c r="H16" s="71"/>
      <c r="I16" s="71"/>
      <c r="J16" s="71"/>
      <c r="K16" s="71"/>
      <c r="L16" s="71"/>
      <c r="M16" s="71"/>
    </row>
    <row r="17" spans="1:16" s="3" customFormat="1" ht="18.75" x14ac:dyDescent="0.3">
      <c r="A17" s="73" t="s">
        <v>30</v>
      </c>
      <c r="B17" s="104" t="s">
        <v>31</v>
      </c>
      <c r="C17" s="104"/>
      <c r="D17" s="104"/>
      <c r="E17" s="71">
        <f>E8+E9+E10+E11+E12+E13+E14+E15+E16</f>
        <v>80</v>
      </c>
      <c r="F17" s="71">
        <f t="shared" ref="F17:M17" si="0">F8+F9+F10+F11+F12+F13+F14+F15+F16</f>
        <v>1703.4799999999998</v>
      </c>
      <c r="G17" s="71">
        <f t="shared" si="0"/>
        <v>79</v>
      </c>
      <c r="H17" s="71">
        <f t="shared" si="0"/>
        <v>1744.9699999999998</v>
      </c>
      <c r="I17" s="71">
        <f t="shared" si="0"/>
        <v>5</v>
      </c>
      <c r="J17" s="71">
        <f t="shared" si="0"/>
        <v>27</v>
      </c>
      <c r="K17" s="71">
        <f t="shared" si="0"/>
        <v>5</v>
      </c>
      <c r="L17" s="71">
        <f t="shared" si="0"/>
        <v>0</v>
      </c>
      <c r="M17" s="71">
        <f t="shared" si="0"/>
        <v>0</v>
      </c>
    </row>
    <row r="18" spans="1:16" s="3" customFormat="1" ht="18.75" x14ac:dyDescent="0.3">
      <c r="A18" s="73" t="s">
        <v>32</v>
      </c>
      <c r="B18" s="104" t="s">
        <v>33</v>
      </c>
      <c r="C18" s="104"/>
      <c r="D18" s="104"/>
      <c r="E18" s="71"/>
      <c r="F18" s="71"/>
      <c r="G18" s="71"/>
      <c r="H18" s="71"/>
      <c r="I18" s="71"/>
      <c r="J18" s="71"/>
      <c r="K18" s="71"/>
      <c r="L18" s="71"/>
      <c r="M18" s="71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05" t="s">
        <v>98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4" t="s">
        <v>0</v>
      </c>
      <c r="B26" s="107" t="s">
        <v>36</v>
      </c>
      <c r="C26" s="107"/>
      <c r="D26" s="107"/>
      <c r="E26" s="108" t="s">
        <v>37</v>
      </c>
      <c r="F26" s="108"/>
      <c r="G26" s="101" t="s">
        <v>79</v>
      </c>
      <c r="H26" s="101"/>
      <c r="I26" s="101"/>
      <c r="J26" s="101"/>
      <c r="K26" s="101"/>
      <c r="L26" s="101"/>
      <c r="M26" s="109" t="s">
        <v>38</v>
      </c>
      <c r="N26" s="109"/>
      <c r="O26" s="109" t="s">
        <v>39</v>
      </c>
      <c r="P26" s="109"/>
    </row>
    <row r="27" spans="1:16" s="1" customFormat="1" ht="20.25" customHeight="1" x14ac:dyDescent="0.3">
      <c r="A27" s="115"/>
      <c r="B27" s="107"/>
      <c r="C27" s="107"/>
      <c r="D27" s="107"/>
      <c r="E27" s="110" t="s">
        <v>40</v>
      </c>
      <c r="F27" s="99" t="s">
        <v>41</v>
      </c>
      <c r="G27" s="110" t="s">
        <v>40</v>
      </c>
      <c r="H27" s="99" t="s">
        <v>41</v>
      </c>
      <c r="I27" s="101" t="s">
        <v>42</v>
      </c>
      <c r="J27" s="101"/>
      <c r="K27" s="101"/>
      <c r="L27" s="101"/>
      <c r="M27" s="110" t="s">
        <v>40</v>
      </c>
      <c r="N27" s="99" t="s">
        <v>41</v>
      </c>
      <c r="O27" s="110" t="s">
        <v>40</v>
      </c>
      <c r="P27" s="99" t="s">
        <v>41</v>
      </c>
    </row>
    <row r="28" spans="1:16" s="1" customFormat="1" ht="18.75" x14ac:dyDescent="0.3">
      <c r="A28" s="115"/>
      <c r="B28" s="107"/>
      <c r="C28" s="107"/>
      <c r="D28" s="107"/>
      <c r="E28" s="110"/>
      <c r="F28" s="99"/>
      <c r="G28" s="110"/>
      <c r="H28" s="99"/>
      <c r="I28" s="100" t="s">
        <v>43</v>
      </c>
      <c r="J28" s="101" t="s">
        <v>44</v>
      </c>
      <c r="K28" s="101"/>
      <c r="L28" s="72" t="s">
        <v>45</v>
      </c>
      <c r="M28" s="110"/>
      <c r="N28" s="99"/>
      <c r="O28" s="110"/>
      <c r="P28" s="99"/>
    </row>
    <row r="29" spans="1:16" s="1" customFormat="1" ht="96" customHeight="1" x14ac:dyDescent="0.3">
      <c r="A29" s="116"/>
      <c r="B29" s="107"/>
      <c r="C29" s="107"/>
      <c r="D29" s="107"/>
      <c r="E29" s="110"/>
      <c r="F29" s="99"/>
      <c r="G29" s="110"/>
      <c r="H29" s="99"/>
      <c r="I29" s="100"/>
      <c r="J29" s="75" t="s">
        <v>46</v>
      </c>
      <c r="K29" s="75" t="s">
        <v>47</v>
      </c>
      <c r="L29" s="75" t="s">
        <v>48</v>
      </c>
      <c r="M29" s="110"/>
      <c r="N29" s="99"/>
      <c r="O29" s="110"/>
      <c r="P29" s="99"/>
    </row>
    <row r="30" spans="1:16" s="2" customFormat="1" ht="18.75" x14ac:dyDescent="0.3">
      <c r="A30" s="72"/>
      <c r="B30" s="101" t="s">
        <v>49</v>
      </c>
      <c r="C30" s="101"/>
      <c r="D30" s="101"/>
      <c r="E30" s="72" t="s">
        <v>50</v>
      </c>
      <c r="F30" s="72" t="s">
        <v>51</v>
      </c>
      <c r="G30" s="72" t="s">
        <v>52</v>
      </c>
      <c r="H30" s="72" t="s">
        <v>53</v>
      </c>
      <c r="I30" s="72" t="s">
        <v>54</v>
      </c>
      <c r="J30" s="72" t="s">
        <v>55</v>
      </c>
      <c r="K30" s="72" t="s">
        <v>56</v>
      </c>
      <c r="L30" s="72" t="s">
        <v>57</v>
      </c>
      <c r="M30" s="72" t="s">
        <v>58</v>
      </c>
      <c r="N30" s="72">
        <v>11</v>
      </c>
      <c r="O30" s="72" t="s">
        <v>59</v>
      </c>
      <c r="P30" s="72" t="s">
        <v>60</v>
      </c>
    </row>
    <row r="31" spans="1:16" s="1" customFormat="1" ht="18.75" x14ac:dyDescent="0.3">
      <c r="A31" s="69" t="s">
        <v>49</v>
      </c>
      <c r="B31" s="103" t="s">
        <v>61</v>
      </c>
      <c r="C31" s="98" t="s">
        <v>62</v>
      </c>
      <c r="D31" s="17" t="s">
        <v>63</v>
      </c>
      <c r="E31" s="71">
        <f>17+5+2+5</f>
        <v>29</v>
      </c>
      <c r="F31" s="71">
        <f>75+25+10+20.05</f>
        <v>130.05000000000001</v>
      </c>
      <c r="G31" s="74"/>
      <c r="H31" s="74"/>
      <c r="I31" s="74"/>
      <c r="J31" s="74"/>
      <c r="K31" s="74"/>
      <c r="L31" s="74"/>
      <c r="M31" s="71">
        <f>17+5+2+5</f>
        <v>29</v>
      </c>
      <c r="N31" s="71">
        <f>75+25+10+20.05</f>
        <v>130.05000000000001</v>
      </c>
      <c r="O31" s="71">
        <f>16+2+5</f>
        <v>23</v>
      </c>
      <c r="P31" s="71">
        <f>70.74+10+20.05</f>
        <v>100.78999999999999</v>
      </c>
    </row>
    <row r="32" spans="1:16" s="1" customFormat="1" ht="37.5" x14ac:dyDescent="0.3">
      <c r="A32" s="69" t="s">
        <v>50</v>
      </c>
      <c r="B32" s="103"/>
      <c r="C32" s="98"/>
      <c r="D32" s="77" t="s">
        <v>64</v>
      </c>
      <c r="E32" s="74">
        <f>2+26</f>
        <v>28</v>
      </c>
      <c r="F32" s="74">
        <f>8+109.2</f>
        <v>117.2</v>
      </c>
      <c r="G32" s="74"/>
      <c r="H32" s="74"/>
      <c r="I32" s="74"/>
      <c r="J32" s="74"/>
      <c r="K32" s="74"/>
      <c r="L32" s="74"/>
      <c r="M32" s="74">
        <f>2+58</f>
        <v>60</v>
      </c>
      <c r="N32" s="74">
        <f>8+243.6</f>
        <v>251.6</v>
      </c>
      <c r="O32" s="74">
        <f>2+49</f>
        <v>51</v>
      </c>
      <c r="P32" s="74">
        <f>8+205.8</f>
        <v>213.8</v>
      </c>
    </row>
    <row r="33" spans="1:16" s="1" customFormat="1" ht="18.75" x14ac:dyDescent="0.3">
      <c r="A33" s="69" t="s">
        <v>51</v>
      </c>
      <c r="B33" s="103"/>
      <c r="C33" s="98" t="s">
        <v>65</v>
      </c>
      <c r="D33" s="17" t="s">
        <v>63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1" customFormat="1" ht="37.5" x14ac:dyDescent="0.3">
      <c r="A34" s="69" t="s">
        <v>52</v>
      </c>
      <c r="B34" s="103"/>
      <c r="C34" s="98"/>
      <c r="D34" s="76" t="s">
        <v>25</v>
      </c>
      <c r="E34" s="74">
        <f>2+1+5</f>
        <v>8</v>
      </c>
      <c r="F34" s="74">
        <f>10+10.67+101.1</f>
        <v>121.77</v>
      </c>
      <c r="G34" s="74"/>
      <c r="H34" s="74"/>
      <c r="I34" s="74"/>
      <c r="J34" s="74"/>
      <c r="K34" s="74"/>
      <c r="L34" s="74"/>
      <c r="M34" s="74">
        <f>1+1+2</f>
        <v>4</v>
      </c>
      <c r="N34" s="74">
        <f>10+10.67+10</f>
        <v>30.67</v>
      </c>
      <c r="O34" s="74">
        <f>1+2</f>
        <v>3</v>
      </c>
      <c r="P34" s="74">
        <f>10.67+10</f>
        <v>20.67</v>
      </c>
    </row>
    <row r="35" spans="1:16" s="1" customFormat="1" ht="37.5" x14ac:dyDescent="0.3">
      <c r="A35" s="69" t="s">
        <v>53</v>
      </c>
      <c r="B35" s="97" t="s">
        <v>66</v>
      </c>
      <c r="C35" s="70" t="s">
        <v>62</v>
      </c>
      <c r="D35" s="76" t="s">
        <v>25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s="1" customFormat="1" ht="51" customHeight="1" x14ac:dyDescent="0.3">
      <c r="A36" s="69" t="s">
        <v>54</v>
      </c>
      <c r="B36" s="97"/>
      <c r="C36" s="70" t="s">
        <v>65</v>
      </c>
      <c r="D36" s="76" t="s">
        <v>25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s="1" customFormat="1" ht="51.75" customHeight="1" x14ac:dyDescent="0.3">
      <c r="A37" s="69" t="s">
        <v>55</v>
      </c>
      <c r="B37" s="97" t="s">
        <v>67</v>
      </c>
      <c r="C37" s="70" t="s">
        <v>62</v>
      </c>
      <c r="D37" s="76" t="s">
        <v>25</v>
      </c>
      <c r="E37" s="74">
        <f>1</f>
        <v>1</v>
      </c>
      <c r="F37" s="74">
        <f>118.53</f>
        <v>118.53</v>
      </c>
      <c r="G37" s="74"/>
      <c r="H37" s="74"/>
      <c r="I37" s="74"/>
      <c r="J37" s="74"/>
      <c r="K37" s="74"/>
      <c r="L37" s="74"/>
      <c r="M37" s="74">
        <f>1</f>
        <v>1</v>
      </c>
      <c r="N37" s="74">
        <f>118.53</f>
        <v>118.53</v>
      </c>
      <c r="O37" s="74">
        <f>1</f>
        <v>1</v>
      </c>
      <c r="P37" s="74">
        <f>118.53</f>
        <v>118.53</v>
      </c>
    </row>
    <row r="38" spans="1:16" s="1" customFormat="1" ht="37.5" x14ac:dyDescent="0.3">
      <c r="A38" s="69" t="s">
        <v>56</v>
      </c>
      <c r="B38" s="97"/>
      <c r="C38" s="73" t="s">
        <v>26</v>
      </c>
      <c r="D38" s="76" t="s">
        <v>25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1" customFormat="1" ht="58.5" customHeight="1" x14ac:dyDescent="0.3">
      <c r="A39" s="69" t="s">
        <v>57</v>
      </c>
      <c r="B39" s="97" t="s">
        <v>68</v>
      </c>
      <c r="C39" s="98" t="s">
        <v>69</v>
      </c>
      <c r="D39" s="98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1" customFormat="1" ht="24" customHeight="1" x14ac:dyDescent="0.3">
      <c r="A40" s="69" t="s">
        <v>58</v>
      </c>
      <c r="B40" s="97"/>
      <c r="C40" s="98" t="s">
        <v>70</v>
      </c>
      <c r="D40" s="98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1" customFormat="1" ht="60" customHeight="1" x14ac:dyDescent="0.3">
      <c r="A41" s="69" t="s">
        <v>71</v>
      </c>
      <c r="B41" s="97"/>
      <c r="C41" s="98" t="s">
        <v>72</v>
      </c>
      <c r="D41" s="98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1" customFormat="1" ht="18.75" x14ac:dyDescent="0.3">
      <c r="A42" s="69" t="s">
        <v>59</v>
      </c>
      <c r="B42" s="97"/>
      <c r="C42" s="96" t="s">
        <v>73</v>
      </c>
      <c r="D42" s="9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1" customFormat="1" ht="63.75" customHeight="1" x14ac:dyDescent="0.3">
      <c r="A43" s="69" t="s">
        <v>60</v>
      </c>
      <c r="B43" s="97"/>
      <c r="C43" s="98" t="s">
        <v>74</v>
      </c>
      <c r="D43" s="98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1" customFormat="1" ht="59.25" customHeight="1" x14ac:dyDescent="0.3">
      <c r="A44" s="69" t="s">
        <v>75</v>
      </c>
      <c r="B44" s="97"/>
      <c r="C44" s="98" t="s">
        <v>76</v>
      </c>
      <c r="D44" s="98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1" customFormat="1" ht="18.75" x14ac:dyDescent="0.3">
      <c r="A45" s="69" t="s">
        <v>77</v>
      </c>
      <c r="B45" s="96" t="s">
        <v>78</v>
      </c>
      <c r="C45" s="96"/>
      <c r="D45" s="96"/>
      <c r="E45" s="71">
        <f>E31+E32+E33+E34+E35+E36+E37+E38+E39+E40+E41+E43+E42+E44</f>
        <v>66</v>
      </c>
      <c r="F45" s="71">
        <f t="shared" ref="F45:P45" si="1">F31+F32+F33+F34+F35+F36+F37+F38+F39+F40+F41+F43+F42+F44</f>
        <v>487.54999999999995</v>
      </c>
      <c r="G45" s="71">
        <f t="shared" si="1"/>
        <v>0</v>
      </c>
      <c r="H45" s="71">
        <f t="shared" si="1"/>
        <v>0</v>
      </c>
      <c r="I45" s="71">
        <f t="shared" si="1"/>
        <v>0</v>
      </c>
      <c r="J45" s="71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94</v>
      </c>
      <c r="N45" s="71">
        <f t="shared" si="1"/>
        <v>530.85</v>
      </c>
      <c r="O45" s="71">
        <f t="shared" si="1"/>
        <v>78</v>
      </c>
      <c r="P45" s="71">
        <f t="shared" si="1"/>
        <v>453.79000000000008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Алдакова</cp:lastModifiedBy>
  <cp:lastPrinted>2019-10-08T09:54:08Z</cp:lastPrinted>
  <dcterms:created xsi:type="dcterms:W3CDTF">2019-03-01T09:15:07Z</dcterms:created>
  <dcterms:modified xsi:type="dcterms:W3CDTF">2019-10-08T09:54:47Z</dcterms:modified>
</cp:coreProperties>
</file>