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разности\приказ ФАС отчеты\"/>
    </mc:Choice>
  </mc:AlternateContent>
  <bookViews>
    <workbookView xWindow="0" yWindow="0" windowWidth="28800" windowHeight="12435" activeTab="1"/>
  </bookViews>
  <sheets>
    <sheet name="январь" sheetId="12" r:id="rId1"/>
    <sheet name="февраль" sheetId="13" r:id="rId2"/>
  </sheets>
  <calcPr calcId="152511"/>
</workbook>
</file>

<file path=xl/calcChain.xml><?xml version="1.0" encoding="utf-8"?>
<calcChain xmlns="http://schemas.openxmlformats.org/spreadsheetml/2006/main">
  <c r="K8" i="13" l="1"/>
  <c r="J8" i="13"/>
  <c r="I8" i="13"/>
  <c r="H8" i="13"/>
  <c r="G8" i="13"/>
  <c r="F8" i="13"/>
  <c r="E8" i="13"/>
  <c r="P32" i="13"/>
  <c r="O32" i="13"/>
  <c r="N32" i="13"/>
  <c r="M32" i="13"/>
  <c r="H32" i="13"/>
  <c r="G32" i="13"/>
  <c r="F32" i="13"/>
  <c r="E32" i="13"/>
  <c r="O35" i="13"/>
  <c r="N35" i="13"/>
  <c r="M35" i="13"/>
  <c r="P33" i="13"/>
  <c r="O33" i="13"/>
  <c r="N33" i="13"/>
  <c r="M33" i="13"/>
  <c r="F35" i="13"/>
  <c r="E35" i="13"/>
  <c r="F33" i="13"/>
  <c r="E33" i="13"/>
  <c r="H11" i="13"/>
  <c r="G11" i="13"/>
  <c r="F11" i="13"/>
  <c r="E11" i="13"/>
  <c r="H9" i="13"/>
  <c r="G9" i="13"/>
  <c r="F9" i="13"/>
  <c r="E9" i="13"/>
  <c r="P37" i="13" l="1"/>
  <c r="O37" i="13"/>
  <c r="P36" i="13"/>
  <c r="O36" i="13"/>
  <c r="N36" i="13"/>
  <c r="M36" i="13"/>
  <c r="F36" i="13"/>
  <c r="E36" i="13"/>
  <c r="H13" i="13"/>
  <c r="G13" i="13"/>
  <c r="F13" i="13"/>
  <c r="E13" i="13"/>
  <c r="H12" i="13"/>
  <c r="G12" i="13"/>
  <c r="F12" i="13"/>
  <c r="E12" i="13"/>
  <c r="H10" i="13"/>
  <c r="G10" i="13"/>
  <c r="F10" i="13"/>
  <c r="E10" i="13"/>
  <c r="P35" i="13" l="1"/>
  <c r="P34" i="13"/>
  <c r="O34" i="13"/>
  <c r="N34" i="13"/>
  <c r="M34" i="13"/>
  <c r="F34" i="13"/>
  <c r="E34" i="13"/>
  <c r="N37" i="13"/>
  <c r="M37" i="13"/>
  <c r="F37" i="13"/>
  <c r="E37" i="13"/>
  <c r="P46" i="13" l="1"/>
  <c r="O46" i="13"/>
  <c r="N46" i="13"/>
  <c r="M46" i="13"/>
  <c r="L46" i="13"/>
  <c r="K46" i="13"/>
  <c r="J46" i="13"/>
  <c r="I46" i="13"/>
  <c r="H46" i="13"/>
  <c r="G46" i="13"/>
  <c r="F46" i="13"/>
  <c r="E46" i="13"/>
  <c r="M17" i="13"/>
  <c r="L17" i="13"/>
  <c r="K17" i="13"/>
  <c r="J17" i="13"/>
  <c r="I17" i="13"/>
  <c r="H17" i="13"/>
  <c r="G17" i="13"/>
  <c r="F17" i="13"/>
  <c r="E17" i="13"/>
  <c r="F46" i="12" l="1"/>
  <c r="G46" i="12"/>
  <c r="H46" i="12"/>
  <c r="I46" i="12"/>
  <c r="J46" i="12"/>
  <c r="K46" i="12"/>
  <c r="L46" i="12"/>
  <c r="M46" i="12"/>
  <c r="N46" i="12"/>
  <c r="O46" i="12"/>
  <c r="P46" i="12"/>
  <c r="E46" i="12"/>
  <c r="K17" i="12"/>
  <c r="F17" i="12"/>
  <c r="G17" i="12"/>
  <c r="H17" i="12"/>
  <c r="I17" i="12"/>
  <c r="J17" i="12"/>
  <c r="L17" i="12"/>
  <c r="M17" i="12"/>
  <c r="E17" i="12"/>
</calcChain>
</file>

<file path=xl/sharedStrings.xml><?xml version="1.0" encoding="utf-8"?>
<sst xmlns="http://schemas.openxmlformats.org/spreadsheetml/2006/main" count="268" uniqueCount="89">
  <si>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</si>
  <si>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</si>
  <si>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</si>
  <si>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</si>
  <si>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</si>
  <si>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</si>
  <si>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</si>
  <si>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</si>
  <si>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</si>
  <si>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</si>
  <si>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</si>
  <si>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</si>
  <si>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</si>
  <si>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</si>
  <si>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</si>
  <si>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</si>
  <si>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</si>
  <si>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</si>
  <si>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</si>
  <si>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</si>
  <si>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</si>
  <si>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</si>
  <si>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</si>
  <si>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</si>
  <si>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</si>
  <si>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</si>
  <si>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</si>
  <si>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</si>
  <si>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Итого:</t>
    </r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</si>
  <si>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</si>
  <si>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</si>
  <si>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t>Причины отклонения</t>
  </si>
  <si>
    <r>
      <rPr>
        <b/>
        <sz val="14"/>
        <rFont val="Times New Roman"/>
        <family val="1"/>
        <charset val="204"/>
      </rPr>
      <t>Форма 2</t>
    </r>
  </si>
  <si>
    <t>Категория заявителей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</si>
  <si>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</si>
  <si>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</si>
  <si>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</si>
  <si>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</si>
  <si>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</si>
  <si>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</si>
  <si>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</si>
  <si>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</si>
  <si>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</si>
  <si>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</si>
  <si>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</si>
  <si>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</si>
  <si>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</si>
  <si>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</si>
  <si>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</si>
  <si>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</si>
  <si>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</si>
  <si>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</si>
  <si>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</si>
  <si>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</si>
  <si>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</si>
  <si>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</si>
  <si>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</si>
  <si>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</si>
  <si>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 категория</t>
  </si>
  <si>
    <t>физическое лицо</t>
  </si>
  <si>
    <t>плата</t>
  </si>
  <si>
    <t>стандартизированные ставки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</si>
  <si>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</si>
  <si>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</si>
  <si>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</si>
  <si>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</si>
  <si>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</si>
  <si>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</si>
  <si>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11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</si>
  <si>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</si>
  <si>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</si>
  <si>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</si>
  <si>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</si>
  <si>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</si>
  <si>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</si>
  <si>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Итого:</t>
  </si>
  <si>
    <t>Количество отклоненных заявок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</si>
  <si>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январь 2020г.</t>
  </si>
  <si>
    <r>
      <t xml:space="preserve">физическое лицо </t>
    </r>
    <r>
      <rPr>
        <sz val="14"/>
        <rFont val="Times New Roman"/>
        <family val="1"/>
        <charset val="204"/>
      </rPr>
      <t>(</t>
    </r>
    <r>
      <rPr>
        <sz val="12"/>
        <rFont val="Times New Roman"/>
        <family val="1"/>
        <charset val="204"/>
      </rPr>
      <t>до</t>
    </r>
    <r>
      <rPr>
        <sz val="14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5м3/час</t>
    </r>
    <r>
      <rPr>
        <sz val="14"/>
        <rFont val="Times New Roman"/>
        <family val="1"/>
        <charset val="204"/>
      </rPr>
      <t>)</t>
    </r>
  </si>
  <si>
    <r>
      <t>юридическое лицо</t>
    </r>
    <r>
      <rPr>
        <sz val="12"/>
        <rFont val="Times New Roman"/>
        <family val="1"/>
        <charset val="204"/>
      </rPr>
      <t>(до 42м3/час)</t>
    </r>
  </si>
  <si>
    <r>
      <rPr>
        <b/>
        <sz val="14"/>
        <rFont val="Times New Roman"/>
        <family val="1"/>
        <charset val="204"/>
      </rPr>
      <t>физическое лицо</t>
    </r>
    <r>
      <rPr>
        <sz val="11"/>
        <rFont val="Times New Roman"/>
        <family val="1"/>
        <charset val="204"/>
      </rPr>
      <t>(свыше 42м3/час)</t>
    </r>
  </si>
  <si>
    <r>
      <rPr>
        <b/>
        <sz val="14"/>
        <rFont val="Times New Roman"/>
        <family val="1"/>
        <charset val="204"/>
      </rPr>
      <t>юридическое лицо</t>
    </r>
    <r>
      <rPr>
        <sz val="11"/>
        <rFont val="Times New Roman"/>
        <family val="1"/>
        <charset val="204"/>
      </rPr>
      <t>(свыше 42м3/час)</t>
    </r>
  </si>
  <si>
    <r>
      <t>физическое лицо</t>
    </r>
    <r>
      <rPr>
        <sz val="11"/>
        <rFont val="Times New Roman"/>
        <family val="1"/>
        <charset val="204"/>
      </rPr>
      <t>(свыше 42м3/час)</t>
    </r>
  </si>
  <si>
    <r>
      <rPr>
        <b/>
        <sz val="14"/>
        <rFont val="Times New Roman"/>
        <family val="1"/>
        <charset val="204"/>
      </rPr>
      <t>индивидуальный проект</t>
    </r>
    <r>
      <rPr>
        <sz val="11"/>
        <rFont val="Times New Roman"/>
        <family val="1"/>
        <charset val="204"/>
      </rPr>
      <t>(свыше 500м3/час)</t>
    </r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</si>
  <si>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ООО "Газпром газораспределение Владикавказ" за январь 2020г.</t>
  </si>
  <si>
    <t xml:space="preserve">I категория  </t>
  </si>
  <si>
    <t>Форма 3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</si>
  <si>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февраль 2020г.</t>
  </si>
  <si>
    <t>Информация о регистрации и ходе реализации заявок о подключении (технологическом присоединении) к газораспределительным сетям
ООО "Газпром газораспределение Владикавказ" за февраль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</si>
</sst>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horizontal="left" vertical="top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/>
    </xf>
    <xf numFmtId="0" fontId="4" fillId="0" borderId="11" xfId="0" applyFont="1" applyBorder="1" applyAlignment="1">
      <alignment horizontal="justify" vertical="top"/>
    </xf>
    <xf numFmtId="0" fontId="4" fillId="0" borderId="11" xfId="0" applyFont="1" applyBorder="1" applyAlignment="1">
      <alignment horizontal="left" vertical="top" indent="1"/>
    </xf>
    <xf numFmtId="0" fontId="4" fillId="0" borderId="11" xfId="0" applyFont="1" applyBorder="1" applyAlignment="1">
      <alignment horizontal="right" vertical="top"/>
    </xf>
    <xf numFmtId="0" fontId="1" fillId="0" borderId="11" xfId="0" applyFont="1" applyBorder="1" applyAlignment="1">
      <alignment horizontal="justify" vertical="top"/>
    </xf>
    <xf numFmtId="0" fontId="1" fillId="0" borderId="11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1" fillId="0" borderId="11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top"/>
    </xf>
    <xf numFmtId="0" fontId="1" fillId="0" borderId="0" xfId="0" applyFont="1" applyAlignment="1"/>
    <xf numFmtId="0" fontId="4" fillId="0" borderId="18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/>
    </xf>
    <xf numFmtId="0" fontId="4" fillId="0" borderId="16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4" fillId="0" borderId="16" xfId="0" applyFont="1" applyBorder="1" applyAlignment="1">
      <alignment horizontal="left" vertical="top" indent="11"/>
    </xf>
    <xf numFmtId="0" fontId="4" fillId="0" borderId="15" xfId="0" applyFont="1" applyBorder="1" applyAlignment="1">
      <alignment horizontal="left" vertical="top" indent="11"/>
    </xf>
    <xf numFmtId="0" fontId="4" fillId="0" borderId="17" xfId="0" applyFont="1" applyBorder="1" applyAlignment="1">
      <alignment horizontal="left" vertical="top" indent="11"/>
    </xf>
    <xf numFmtId="0" fontId="1" fillId="0" borderId="13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workbookViewId="0">
      <selection sqref="A1:XFD1048576"/>
    </sheetView>
  </sheetViews>
  <sheetFormatPr defaultRowHeight="12.75" x14ac:dyDescent="0.2"/>
  <cols>
    <col min="1" max="1" width="4.5703125" style="33" customWidth="1"/>
    <col min="2" max="2" width="18" style="5" customWidth="1"/>
    <col min="3" max="3" width="18.28515625" style="5" customWidth="1"/>
    <col min="4" max="4" width="28.85546875" style="5" customWidth="1"/>
    <col min="5" max="5" width="15.5703125" style="6" customWidth="1"/>
    <col min="6" max="6" width="9.5703125" style="6" customWidth="1"/>
    <col min="7" max="7" width="16" style="6" customWidth="1"/>
    <col min="8" max="8" width="10.140625" style="6" customWidth="1"/>
    <col min="9" max="9" width="16" style="6" customWidth="1"/>
    <col min="10" max="10" width="9.7109375" style="6" customWidth="1"/>
    <col min="11" max="11" width="16.85546875" style="6" customWidth="1"/>
    <col min="12" max="12" width="21.5703125" style="6" customWidth="1"/>
    <col min="13" max="13" width="21.42578125" style="6" customWidth="1"/>
    <col min="14" max="15" width="9.140625" style="5"/>
    <col min="16" max="16" width="10.7109375" style="5" bestFit="1" customWidth="1"/>
    <col min="17" max="16384" width="9.140625" style="5"/>
  </cols>
  <sheetData>
    <row r="1" spans="1:13" s="1" customFormat="1" ht="39.75" customHeight="1" x14ac:dyDescent="0.3">
      <c r="A1" s="43" t="s">
        <v>77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s="1" customFormat="1" ht="18.75" x14ac:dyDescent="0.3">
      <c r="A2" s="24"/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45" t="s">
        <v>0</v>
      </c>
      <c r="B3" s="46" t="s">
        <v>1</v>
      </c>
      <c r="C3" s="46"/>
      <c r="D3" s="46"/>
      <c r="E3" s="47" t="s">
        <v>2</v>
      </c>
      <c r="F3" s="47"/>
      <c r="G3" s="47" t="s">
        <v>3</v>
      </c>
      <c r="H3" s="47"/>
      <c r="I3" s="47" t="s">
        <v>4</v>
      </c>
      <c r="J3" s="47"/>
      <c r="K3" s="47"/>
      <c r="L3" s="47"/>
      <c r="M3" s="47"/>
    </row>
    <row r="4" spans="1:13" s="3" customFormat="1" ht="18.75" x14ac:dyDescent="0.3">
      <c r="A4" s="45"/>
      <c r="B4" s="46"/>
      <c r="C4" s="46"/>
      <c r="D4" s="46"/>
      <c r="E4" s="47" t="s">
        <v>5</v>
      </c>
      <c r="F4" s="48" t="s">
        <v>6</v>
      </c>
      <c r="G4" s="47" t="s">
        <v>5</v>
      </c>
      <c r="H4" s="47" t="s">
        <v>6</v>
      </c>
      <c r="I4" s="47" t="s">
        <v>5</v>
      </c>
      <c r="J4" s="47" t="s">
        <v>6</v>
      </c>
      <c r="K4" s="48" t="s">
        <v>31</v>
      </c>
      <c r="L4" s="47"/>
      <c r="M4" s="47"/>
    </row>
    <row r="5" spans="1:13" s="3" customFormat="1" ht="57" customHeight="1" x14ac:dyDescent="0.3">
      <c r="A5" s="45"/>
      <c r="B5" s="46"/>
      <c r="C5" s="46"/>
      <c r="D5" s="46"/>
      <c r="E5" s="47"/>
      <c r="F5" s="47"/>
      <c r="G5" s="47"/>
      <c r="H5" s="47"/>
      <c r="I5" s="47"/>
      <c r="J5" s="47"/>
      <c r="K5" s="17" t="s">
        <v>7</v>
      </c>
      <c r="L5" s="17" t="s">
        <v>8</v>
      </c>
      <c r="M5" s="17" t="s">
        <v>9</v>
      </c>
    </row>
    <row r="6" spans="1:13" s="3" customFormat="1" ht="18.75" x14ac:dyDescent="0.3">
      <c r="A6" s="45"/>
      <c r="B6" s="46" t="s">
        <v>10</v>
      </c>
      <c r="C6" s="46"/>
      <c r="D6" s="46"/>
      <c r="E6" s="17" t="s">
        <v>11</v>
      </c>
      <c r="F6" s="17" t="s">
        <v>12</v>
      </c>
      <c r="G6" s="17" t="s">
        <v>13</v>
      </c>
      <c r="H6" s="17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17" t="s">
        <v>19</v>
      </c>
    </row>
    <row r="7" spans="1:13" s="3" customFormat="1" ht="18.75" x14ac:dyDescent="0.3">
      <c r="A7" s="25" t="s">
        <v>20</v>
      </c>
      <c r="B7" s="46" t="s">
        <v>21</v>
      </c>
      <c r="C7" s="46"/>
      <c r="D7" s="46"/>
      <c r="E7" s="17"/>
      <c r="F7" s="17"/>
      <c r="G7" s="17"/>
      <c r="H7" s="17"/>
      <c r="I7" s="17"/>
      <c r="J7" s="17"/>
      <c r="K7" s="17"/>
      <c r="L7" s="17"/>
      <c r="M7" s="17"/>
    </row>
    <row r="8" spans="1:13" s="3" customFormat="1" ht="18.75" x14ac:dyDescent="0.3">
      <c r="A8" s="25" t="s">
        <v>11</v>
      </c>
      <c r="B8" s="49" t="s">
        <v>85</v>
      </c>
      <c r="C8" s="49" t="s">
        <v>78</v>
      </c>
      <c r="D8" s="22" t="s">
        <v>22</v>
      </c>
      <c r="E8" s="17">
        <v>24</v>
      </c>
      <c r="F8" s="17">
        <v>131.41</v>
      </c>
      <c r="G8" s="17">
        <v>26</v>
      </c>
      <c r="H8" s="17">
        <v>141.41000000000003</v>
      </c>
      <c r="I8" s="17">
        <v>8</v>
      </c>
      <c r="J8" s="17">
        <v>40</v>
      </c>
      <c r="K8" s="17">
        <v>8</v>
      </c>
      <c r="L8" s="17">
        <v>0</v>
      </c>
      <c r="M8" s="17">
        <v>0</v>
      </c>
    </row>
    <row r="9" spans="1:13" s="3" customFormat="1" ht="37.5" x14ac:dyDescent="0.3">
      <c r="A9" s="25" t="s">
        <v>12</v>
      </c>
      <c r="B9" s="46"/>
      <c r="C9" s="46"/>
      <c r="D9" s="22" t="s">
        <v>23</v>
      </c>
      <c r="E9" s="17">
        <v>20</v>
      </c>
      <c r="F9" s="17">
        <v>80.069999999999993</v>
      </c>
      <c r="G9" s="17">
        <v>19</v>
      </c>
      <c r="H9" s="17">
        <v>88.07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</row>
    <row r="10" spans="1:13" s="3" customFormat="1" ht="18.75" x14ac:dyDescent="0.3">
      <c r="A10" s="25" t="s">
        <v>13</v>
      </c>
      <c r="B10" s="46"/>
      <c r="C10" s="49" t="s">
        <v>79</v>
      </c>
      <c r="D10" s="22" t="s">
        <v>22</v>
      </c>
      <c r="E10" s="17">
        <v>19</v>
      </c>
      <c r="F10" s="17">
        <v>113.28999999999999</v>
      </c>
      <c r="G10" s="17">
        <v>16</v>
      </c>
      <c r="H10" s="17">
        <v>128.47999999999999</v>
      </c>
      <c r="I10" s="17">
        <v>4</v>
      </c>
      <c r="J10" s="17">
        <v>20</v>
      </c>
      <c r="K10" s="17">
        <v>4</v>
      </c>
      <c r="L10" s="17">
        <v>0</v>
      </c>
      <c r="M10" s="17">
        <v>0</v>
      </c>
    </row>
    <row r="11" spans="1:13" s="3" customFormat="1" ht="37.5" x14ac:dyDescent="0.3">
      <c r="A11" s="25" t="s">
        <v>14</v>
      </c>
      <c r="B11" s="46"/>
      <c r="C11" s="46"/>
      <c r="D11" s="22" t="s">
        <v>23</v>
      </c>
      <c r="E11" s="17">
        <v>1</v>
      </c>
      <c r="F11" s="17">
        <v>7.69</v>
      </c>
      <c r="G11" s="17">
        <v>1</v>
      </c>
      <c r="H11" s="17">
        <v>7.69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</row>
    <row r="12" spans="1:13" s="3" customFormat="1" ht="52.5" x14ac:dyDescent="0.3">
      <c r="A12" s="25" t="s">
        <v>15</v>
      </c>
      <c r="B12" s="46" t="s">
        <v>25</v>
      </c>
      <c r="C12" s="21" t="s">
        <v>80</v>
      </c>
      <c r="D12" s="22" t="s">
        <v>23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</row>
    <row r="13" spans="1:13" s="3" customFormat="1" ht="52.5" x14ac:dyDescent="0.3">
      <c r="A13" s="25" t="s">
        <v>16</v>
      </c>
      <c r="B13" s="46"/>
      <c r="C13" s="21" t="s">
        <v>81</v>
      </c>
      <c r="D13" s="22" t="s">
        <v>23</v>
      </c>
      <c r="E13" s="17">
        <v>5</v>
      </c>
      <c r="F13" s="17">
        <v>1063.22</v>
      </c>
      <c r="G13" s="17">
        <v>6</v>
      </c>
      <c r="H13" s="17">
        <v>805.72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</row>
    <row r="14" spans="1:13" s="3" customFormat="1" ht="52.5" x14ac:dyDescent="0.3">
      <c r="A14" s="25">
        <v>8</v>
      </c>
      <c r="B14" s="46" t="s">
        <v>26</v>
      </c>
      <c r="C14" s="23" t="s">
        <v>82</v>
      </c>
      <c r="D14" s="22" t="s">
        <v>23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</row>
    <row r="15" spans="1:13" s="3" customFormat="1" ht="52.5" x14ac:dyDescent="0.3">
      <c r="A15" s="25" t="s">
        <v>18</v>
      </c>
      <c r="B15" s="46"/>
      <c r="C15" s="21" t="s">
        <v>81</v>
      </c>
      <c r="D15" s="22" t="s">
        <v>23</v>
      </c>
      <c r="E15" s="17">
        <v>1</v>
      </c>
      <c r="F15" s="17">
        <v>1307</v>
      </c>
      <c r="G15" s="17">
        <v>1</v>
      </c>
      <c r="H15" s="17">
        <v>1307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</row>
    <row r="16" spans="1:13" s="3" customFormat="1" ht="18.75" x14ac:dyDescent="0.3">
      <c r="A16" s="25" t="s">
        <v>19</v>
      </c>
      <c r="B16" s="46" t="s">
        <v>83</v>
      </c>
      <c r="C16" s="46"/>
      <c r="D16" s="46"/>
      <c r="E16" s="17">
        <v>2</v>
      </c>
      <c r="F16" s="17">
        <v>2851.09</v>
      </c>
      <c r="G16" s="17">
        <v>1</v>
      </c>
      <c r="H16" s="17">
        <v>2154.6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</row>
    <row r="17" spans="1:16" s="3" customFormat="1" ht="18.75" x14ac:dyDescent="0.3">
      <c r="A17" s="25" t="s">
        <v>27</v>
      </c>
      <c r="B17" s="46" t="s">
        <v>28</v>
      </c>
      <c r="C17" s="46"/>
      <c r="D17" s="46"/>
      <c r="E17" s="17">
        <f>E8+E9+E10+E11+E12+E13+E14+E15+E16</f>
        <v>72</v>
      </c>
      <c r="F17" s="17">
        <f t="shared" ref="F17:M17" si="0">F8+F9+F10+F11+F12+F13+F14+F15+F16</f>
        <v>5553.77</v>
      </c>
      <c r="G17" s="17">
        <f t="shared" si="0"/>
        <v>70</v>
      </c>
      <c r="H17" s="17">
        <f t="shared" si="0"/>
        <v>4632.9699999999993</v>
      </c>
      <c r="I17" s="17">
        <f t="shared" si="0"/>
        <v>12</v>
      </c>
      <c r="J17" s="17">
        <f t="shared" si="0"/>
        <v>60</v>
      </c>
      <c r="K17" s="17">
        <f t="shared" si="0"/>
        <v>12</v>
      </c>
      <c r="L17" s="17">
        <f t="shared" si="0"/>
        <v>0</v>
      </c>
      <c r="M17" s="17">
        <f t="shared" si="0"/>
        <v>0</v>
      </c>
    </row>
    <row r="18" spans="1:16" s="3" customFormat="1" ht="18.75" x14ac:dyDescent="0.3">
      <c r="A18" s="25" t="s">
        <v>29</v>
      </c>
      <c r="B18" s="46" t="s">
        <v>30</v>
      </c>
      <c r="C18" s="46"/>
      <c r="D18" s="46"/>
      <c r="E18" s="17"/>
      <c r="F18" s="17"/>
      <c r="G18" s="17"/>
      <c r="H18" s="17"/>
      <c r="I18" s="17"/>
      <c r="J18" s="17"/>
      <c r="K18" s="17"/>
      <c r="L18" s="17"/>
      <c r="M18" s="17"/>
    </row>
    <row r="20" spans="1:16" ht="18.75" x14ac:dyDescent="0.3">
      <c r="A20" s="26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2" spans="1:16" customFormat="1" x14ac:dyDescent="0.2">
      <c r="A22" s="27"/>
      <c r="E22" s="7"/>
      <c r="F22" s="7"/>
      <c r="G22" s="7"/>
      <c r="H22" s="7"/>
      <c r="I22" s="7"/>
      <c r="J22" s="7"/>
      <c r="K22" s="7"/>
      <c r="L22" s="7"/>
      <c r="M22" s="7"/>
    </row>
    <row r="23" spans="1:16" s="1" customFormat="1" ht="18.75" x14ac:dyDescent="0.3">
      <c r="A23" s="18" t="s">
        <v>32</v>
      </c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A24" s="24"/>
      <c r="E24" s="2"/>
      <c r="F24" s="2"/>
      <c r="G24" s="2"/>
      <c r="H24" s="2"/>
      <c r="I24" s="2"/>
      <c r="J24" s="2"/>
      <c r="K24" s="2"/>
      <c r="L24" s="2"/>
      <c r="M24" s="2"/>
    </row>
    <row r="25" spans="1:16" s="1" customFormat="1" ht="36.75" customHeight="1" x14ac:dyDescent="0.3">
      <c r="A25" s="57" t="s">
        <v>84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</row>
    <row r="26" spans="1:16" s="1" customFormat="1" ht="19.5" thickBot="1" x14ac:dyDescent="0.35">
      <c r="A26" s="24"/>
      <c r="E26" s="2"/>
      <c r="F26" s="2"/>
      <c r="G26" s="2"/>
      <c r="H26" s="2"/>
      <c r="I26" s="2"/>
      <c r="J26" s="2"/>
      <c r="K26" s="2"/>
      <c r="L26" s="2"/>
      <c r="M26" s="2"/>
    </row>
    <row r="27" spans="1:16" s="1" customFormat="1" ht="56.25" customHeight="1" thickBot="1" x14ac:dyDescent="0.35">
      <c r="A27" s="28"/>
      <c r="B27" s="59" t="s">
        <v>33</v>
      </c>
      <c r="C27" s="60"/>
      <c r="D27" s="61"/>
      <c r="E27" s="68" t="s">
        <v>34</v>
      </c>
      <c r="F27" s="69"/>
      <c r="G27" s="55" t="s">
        <v>76</v>
      </c>
      <c r="H27" s="56"/>
      <c r="I27" s="56"/>
      <c r="J27" s="56"/>
      <c r="K27" s="56"/>
      <c r="L27" s="70"/>
      <c r="M27" s="71" t="s">
        <v>35</v>
      </c>
      <c r="N27" s="72"/>
      <c r="O27" s="71" t="s">
        <v>36</v>
      </c>
      <c r="P27" s="72"/>
    </row>
    <row r="28" spans="1:16" s="1" customFormat="1" ht="20.25" customHeight="1" thickBot="1" x14ac:dyDescent="0.35">
      <c r="A28" s="29"/>
      <c r="B28" s="62"/>
      <c r="C28" s="63"/>
      <c r="D28" s="64"/>
      <c r="E28" s="73" t="s">
        <v>37</v>
      </c>
      <c r="F28" s="50" t="s">
        <v>38</v>
      </c>
      <c r="G28" s="73" t="s">
        <v>37</v>
      </c>
      <c r="H28" s="50" t="s">
        <v>38</v>
      </c>
      <c r="I28" s="55" t="s">
        <v>39</v>
      </c>
      <c r="J28" s="56"/>
      <c r="K28" s="56"/>
      <c r="L28" s="70"/>
      <c r="M28" s="73" t="s">
        <v>37</v>
      </c>
      <c r="N28" s="50" t="s">
        <v>38</v>
      </c>
      <c r="O28" s="73" t="s">
        <v>37</v>
      </c>
      <c r="P28" s="50" t="s">
        <v>38</v>
      </c>
    </row>
    <row r="29" spans="1:16" s="1" customFormat="1" ht="19.5" thickBot="1" x14ac:dyDescent="0.35">
      <c r="A29" s="29"/>
      <c r="B29" s="62"/>
      <c r="C29" s="63"/>
      <c r="D29" s="64"/>
      <c r="E29" s="74"/>
      <c r="F29" s="51"/>
      <c r="G29" s="74"/>
      <c r="H29" s="51"/>
      <c r="I29" s="53" t="s">
        <v>40</v>
      </c>
      <c r="J29" s="55" t="s">
        <v>41</v>
      </c>
      <c r="K29" s="56"/>
      <c r="L29" s="19" t="s">
        <v>42</v>
      </c>
      <c r="M29" s="74"/>
      <c r="N29" s="51"/>
      <c r="O29" s="74"/>
      <c r="P29" s="51"/>
    </row>
    <row r="30" spans="1:16" s="1" customFormat="1" ht="96" customHeight="1" thickBot="1" x14ac:dyDescent="0.35">
      <c r="A30" s="29" t="s">
        <v>0</v>
      </c>
      <c r="B30" s="65"/>
      <c r="C30" s="66"/>
      <c r="D30" s="67"/>
      <c r="E30" s="75"/>
      <c r="F30" s="52"/>
      <c r="G30" s="75"/>
      <c r="H30" s="52"/>
      <c r="I30" s="54"/>
      <c r="J30" s="8" t="s">
        <v>43</v>
      </c>
      <c r="K30" s="8" t="s">
        <v>44</v>
      </c>
      <c r="L30" s="8" t="s">
        <v>45</v>
      </c>
      <c r="M30" s="75"/>
      <c r="N30" s="52"/>
      <c r="O30" s="75"/>
      <c r="P30" s="52"/>
    </row>
    <row r="31" spans="1:16" s="1" customFormat="1" ht="19.5" thickBot="1" x14ac:dyDescent="0.35">
      <c r="A31" s="30"/>
      <c r="B31" s="78" t="s">
        <v>46</v>
      </c>
      <c r="C31" s="79"/>
      <c r="D31" s="80"/>
      <c r="E31" s="9" t="s">
        <v>47</v>
      </c>
      <c r="F31" s="9" t="s">
        <v>48</v>
      </c>
      <c r="G31" s="9" t="s">
        <v>49</v>
      </c>
      <c r="H31" s="9" t="s">
        <v>50</v>
      </c>
      <c r="I31" s="9" t="s">
        <v>51</v>
      </c>
      <c r="J31" s="9" t="s">
        <v>52</v>
      </c>
      <c r="K31" s="9" t="s">
        <v>53</v>
      </c>
      <c r="L31" s="9" t="s">
        <v>54</v>
      </c>
      <c r="M31" s="9" t="s">
        <v>55</v>
      </c>
      <c r="N31" s="10">
        <v>11</v>
      </c>
      <c r="O31" s="11" t="s">
        <v>56</v>
      </c>
      <c r="P31" s="12" t="s">
        <v>57</v>
      </c>
    </row>
    <row r="32" spans="1:16" s="1" customFormat="1" ht="19.5" thickBot="1" x14ac:dyDescent="0.35">
      <c r="A32" s="31" t="s">
        <v>46</v>
      </c>
      <c r="B32" s="81" t="s">
        <v>58</v>
      </c>
      <c r="C32" s="84" t="s">
        <v>59</v>
      </c>
      <c r="D32" s="13" t="s">
        <v>60</v>
      </c>
      <c r="E32" s="9">
        <v>21</v>
      </c>
      <c r="F32" s="9">
        <v>110.48</v>
      </c>
      <c r="G32" s="9">
        <v>8</v>
      </c>
      <c r="H32" s="9">
        <v>56.370000000000005</v>
      </c>
      <c r="I32" s="9">
        <v>0</v>
      </c>
      <c r="J32" s="9">
        <v>0</v>
      </c>
      <c r="K32" s="9">
        <v>0</v>
      </c>
      <c r="L32" s="9">
        <v>0</v>
      </c>
      <c r="M32" s="9">
        <v>19</v>
      </c>
      <c r="N32" s="9">
        <v>92.009999999999991</v>
      </c>
      <c r="O32" s="9">
        <v>21</v>
      </c>
      <c r="P32" s="9">
        <v>94.11</v>
      </c>
    </row>
    <row r="33" spans="1:16" s="1" customFormat="1" ht="38.25" thickBot="1" x14ac:dyDescent="0.35">
      <c r="A33" s="31" t="s">
        <v>47</v>
      </c>
      <c r="B33" s="82"/>
      <c r="C33" s="85"/>
      <c r="D33" s="14" t="s">
        <v>61</v>
      </c>
      <c r="E33" s="9">
        <v>8</v>
      </c>
      <c r="F33" s="9">
        <v>32.04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8</v>
      </c>
      <c r="N33" s="9">
        <v>32.04</v>
      </c>
      <c r="O33" s="9">
        <v>13</v>
      </c>
      <c r="P33" s="9">
        <v>52.04</v>
      </c>
    </row>
    <row r="34" spans="1:16" s="1" customFormat="1" ht="19.5" thickBot="1" x14ac:dyDescent="0.35">
      <c r="A34" s="31" t="s">
        <v>48</v>
      </c>
      <c r="B34" s="82"/>
      <c r="C34" s="84" t="s">
        <v>62</v>
      </c>
      <c r="D34" s="13" t="s">
        <v>60</v>
      </c>
      <c r="E34" s="9">
        <v>8</v>
      </c>
      <c r="F34" s="9">
        <v>120.17999999999999</v>
      </c>
      <c r="G34" s="9">
        <v>2</v>
      </c>
      <c r="H34" s="9">
        <v>10</v>
      </c>
      <c r="I34" s="9">
        <v>0</v>
      </c>
      <c r="J34" s="9">
        <v>0</v>
      </c>
      <c r="K34" s="9">
        <v>0</v>
      </c>
      <c r="L34" s="9">
        <v>0</v>
      </c>
      <c r="M34" s="9">
        <v>10</v>
      </c>
      <c r="N34" s="9">
        <v>137.18</v>
      </c>
      <c r="O34" s="9">
        <v>3</v>
      </c>
      <c r="P34" s="9">
        <v>23.6</v>
      </c>
    </row>
    <row r="35" spans="1:16" s="1" customFormat="1" ht="38.25" thickBot="1" x14ac:dyDescent="0.35">
      <c r="A35" s="31" t="s">
        <v>49</v>
      </c>
      <c r="B35" s="83"/>
      <c r="C35" s="85"/>
      <c r="D35" s="15" t="s">
        <v>23</v>
      </c>
      <c r="E35" s="9">
        <v>4</v>
      </c>
      <c r="F35" s="9">
        <v>34.43</v>
      </c>
      <c r="G35" s="9">
        <v>1</v>
      </c>
      <c r="H35" s="9">
        <v>19.98</v>
      </c>
      <c r="I35" s="9">
        <v>0</v>
      </c>
      <c r="J35" s="9">
        <v>0</v>
      </c>
      <c r="K35" s="9">
        <v>0</v>
      </c>
      <c r="L35" s="9">
        <v>0</v>
      </c>
      <c r="M35" s="9">
        <v>3</v>
      </c>
      <c r="N35" s="9">
        <v>14.45</v>
      </c>
      <c r="O35" s="9">
        <v>5</v>
      </c>
      <c r="P35" s="9">
        <v>24.45</v>
      </c>
    </row>
    <row r="36" spans="1:16" s="1" customFormat="1" ht="38.25" thickBot="1" x14ac:dyDescent="0.35">
      <c r="A36" s="31" t="s">
        <v>50</v>
      </c>
      <c r="B36" s="76" t="s">
        <v>63</v>
      </c>
      <c r="C36" s="16" t="s">
        <v>59</v>
      </c>
      <c r="D36" s="15" t="s">
        <v>23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s="1" customFormat="1" ht="51" customHeight="1" thickBot="1" x14ac:dyDescent="0.35">
      <c r="A37" s="31" t="s">
        <v>51</v>
      </c>
      <c r="B37" s="77"/>
      <c r="C37" s="16" t="s">
        <v>62</v>
      </c>
      <c r="D37" s="15" t="s">
        <v>23</v>
      </c>
      <c r="E37" s="9">
        <v>3</v>
      </c>
      <c r="F37" s="9">
        <v>886.22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3</v>
      </c>
      <c r="N37" s="9">
        <v>886.22</v>
      </c>
      <c r="O37" s="9">
        <v>2</v>
      </c>
      <c r="P37" s="9">
        <v>663.49</v>
      </c>
    </row>
    <row r="38" spans="1:16" s="1" customFormat="1" ht="51.75" customHeight="1" thickBot="1" x14ac:dyDescent="0.35">
      <c r="A38" s="31" t="s">
        <v>52</v>
      </c>
      <c r="B38" s="76" t="s">
        <v>64</v>
      </c>
      <c r="C38" s="16" t="s">
        <v>59</v>
      </c>
      <c r="D38" s="15" t="s">
        <v>23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</row>
    <row r="39" spans="1:16" s="1" customFormat="1" ht="38.25" thickBot="1" x14ac:dyDescent="0.35">
      <c r="A39" s="31" t="s">
        <v>53</v>
      </c>
      <c r="B39" s="77"/>
      <c r="C39" s="4" t="s">
        <v>24</v>
      </c>
      <c r="D39" s="15" t="s">
        <v>23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</row>
    <row r="40" spans="1:16" s="1" customFormat="1" ht="58.5" customHeight="1" thickBot="1" x14ac:dyDescent="0.35">
      <c r="A40" s="31" t="s">
        <v>54</v>
      </c>
      <c r="B40" s="76" t="s">
        <v>65</v>
      </c>
      <c r="C40" s="90" t="s">
        <v>66</v>
      </c>
      <c r="D40" s="91"/>
      <c r="E40" s="9">
        <v>1</v>
      </c>
      <c r="F40" s="9">
        <v>696.49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1</v>
      </c>
      <c r="N40" s="9">
        <v>696.49</v>
      </c>
      <c r="O40" s="9">
        <v>1</v>
      </c>
      <c r="P40" s="9">
        <v>696.49</v>
      </c>
    </row>
    <row r="41" spans="1:16" s="1" customFormat="1" ht="24" customHeight="1" thickBot="1" x14ac:dyDescent="0.35">
      <c r="A41" s="31" t="s">
        <v>55</v>
      </c>
      <c r="B41" s="89"/>
      <c r="C41" s="90" t="s">
        <v>67</v>
      </c>
      <c r="D41" s="91"/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s="1" customFormat="1" ht="60" customHeight="1" thickBot="1" x14ac:dyDescent="0.35">
      <c r="A42" s="31" t="s">
        <v>68</v>
      </c>
      <c r="B42" s="89"/>
      <c r="C42" s="90" t="s">
        <v>69</v>
      </c>
      <c r="D42" s="91"/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s="1" customFormat="1" ht="19.5" thickBot="1" x14ac:dyDescent="0.35">
      <c r="A43" s="31" t="s">
        <v>56</v>
      </c>
      <c r="B43" s="89"/>
      <c r="C43" s="86" t="s">
        <v>70</v>
      </c>
      <c r="D43" s="88"/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</row>
    <row r="44" spans="1:16" s="1" customFormat="1" ht="63.75" customHeight="1" thickBot="1" x14ac:dyDescent="0.35">
      <c r="A44" s="31" t="s">
        <v>57</v>
      </c>
      <c r="B44" s="89"/>
      <c r="C44" s="90" t="s">
        <v>71</v>
      </c>
      <c r="D44" s="91"/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</row>
    <row r="45" spans="1:16" s="1" customFormat="1" ht="59.25" customHeight="1" thickBot="1" x14ac:dyDescent="0.35">
      <c r="A45" s="31" t="s">
        <v>72</v>
      </c>
      <c r="B45" s="77"/>
      <c r="C45" s="90" t="s">
        <v>73</v>
      </c>
      <c r="D45" s="91"/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</row>
    <row r="46" spans="1:16" s="1" customFormat="1" ht="19.5" thickBot="1" x14ac:dyDescent="0.35">
      <c r="A46" s="31" t="s">
        <v>74</v>
      </c>
      <c r="B46" s="86" t="s">
        <v>75</v>
      </c>
      <c r="C46" s="87"/>
      <c r="D46" s="88"/>
      <c r="E46" s="9">
        <f>E32+E33+E34+E35+E36+E37+E38+E39+E40+E41+E42+E43+E44+E45</f>
        <v>45</v>
      </c>
      <c r="F46" s="9">
        <f t="shared" ref="F46:P46" si="1">F32+F33+F34+F35+F36+F37+F38+F39+F40+F41+F42+F43+F44+F45</f>
        <v>1879.84</v>
      </c>
      <c r="G46" s="9">
        <f t="shared" si="1"/>
        <v>11</v>
      </c>
      <c r="H46" s="9">
        <f t="shared" si="1"/>
        <v>86.350000000000009</v>
      </c>
      <c r="I46" s="9">
        <f t="shared" si="1"/>
        <v>0</v>
      </c>
      <c r="J46" s="9">
        <f t="shared" si="1"/>
        <v>0</v>
      </c>
      <c r="K46" s="9">
        <f t="shared" si="1"/>
        <v>0</v>
      </c>
      <c r="L46" s="9">
        <f t="shared" si="1"/>
        <v>0</v>
      </c>
      <c r="M46" s="9">
        <f t="shared" si="1"/>
        <v>44</v>
      </c>
      <c r="N46" s="9">
        <f t="shared" si="1"/>
        <v>1858.39</v>
      </c>
      <c r="O46" s="9">
        <f t="shared" si="1"/>
        <v>45</v>
      </c>
      <c r="P46" s="9">
        <f t="shared" si="1"/>
        <v>1554.18</v>
      </c>
    </row>
    <row r="47" spans="1:16" customFormat="1" x14ac:dyDescent="0.2">
      <c r="A47" s="27"/>
      <c r="E47" s="7"/>
      <c r="F47" s="7"/>
      <c r="G47" s="7"/>
      <c r="H47" s="7"/>
      <c r="I47" s="7"/>
      <c r="J47" s="7"/>
      <c r="K47" s="7"/>
      <c r="L47" s="7"/>
      <c r="M47" s="7"/>
    </row>
    <row r="48" spans="1:16" ht="18.75" x14ac:dyDescent="0.2">
      <c r="A48" s="32" t="s">
        <v>86</v>
      </c>
    </row>
  </sheetData>
  <mergeCells count="54">
    <mergeCell ref="B46:D46"/>
    <mergeCell ref="B40:B45"/>
    <mergeCell ref="C40:D40"/>
    <mergeCell ref="C41:D41"/>
    <mergeCell ref="C42:D42"/>
    <mergeCell ref="C43:D43"/>
    <mergeCell ref="C44:D44"/>
    <mergeCell ref="C45:D45"/>
    <mergeCell ref="B38:B39"/>
    <mergeCell ref="I28:L28"/>
    <mergeCell ref="M28:M30"/>
    <mergeCell ref="N28:N30"/>
    <mergeCell ref="O28:O30"/>
    <mergeCell ref="B31:D31"/>
    <mergeCell ref="B32:B35"/>
    <mergeCell ref="C32:C33"/>
    <mergeCell ref="C34:C35"/>
    <mergeCell ref="B36:B37"/>
    <mergeCell ref="B17:D17"/>
    <mergeCell ref="B18:D18"/>
    <mergeCell ref="P28:P30"/>
    <mergeCell ref="I29:I30"/>
    <mergeCell ref="J29:K29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7:D7"/>
    <mergeCell ref="B12:B13"/>
    <mergeCell ref="B14:B15"/>
    <mergeCell ref="B16:D16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I4:I5"/>
    <mergeCell ref="J4:J5"/>
    <mergeCell ref="K4:M4"/>
    <mergeCell ref="B6:D6"/>
  </mergeCells>
  <pageMargins left="0.7" right="0.7" top="0.75" bottom="0.75" header="0.3" footer="0.3"/>
  <pageSetup paperSize="9" scale="3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topLeftCell="A16" zoomScale="85" zoomScaleNormal="85" workbookViewId="0">
      <selection activeCell="A25" sqref="A25:P48"/>
    </sheetView>
  </sheetViews>
  <sheetFormatPr defaultRowHeight="12.75" x14ac:dyDescent="0.2"/>
  <cols>
    <col min="1" max="1" width="4.5703125" style="33" customWidth="1"/>
    <col min="2" max="2" width="18" style="5" customWidth="1"/>
    <col min="3" max="3" width="18.28515625" style="5" customWidth="1"/>
    <col min="4" max="4" width="28.85546875" style="5" customWidth="1"/>
    <col min="5" max="5" width="15.5703125" style="6" customWidth="1"/>
    <col min="6" max="6" width="9.5703125" style="6" customWidth="1"/>
    <col min="7" max="7" width="16" style="6" customWidth="1"/>
    <col min="8" max="8" width="10.140625" style="6" customWidth="1"/>
    <col min="9" max="9" width="16" style="6" customWidth="1"/>
    <col min="10" max="10" width="9.7109375" style="6" customWidth="1"/>
    <col min="11" max="11" width="16.85546875" style="6" customWidth="1"/>
    <col min="12" max="12" width="21.5703125" style="6" customWidth="1"/>
    <col min="13" max="13" width="21.42578125" style="6" customWidth="1"/>
    <col min="14" max="15" width="9.140625" style="5"/>
    <col min="16" max="16" width="10.7109375" style="5" bestFit="1" customWidth="1"/>
    <col min="17" max="16384" width="9.140625" style="5"/>
  </cols>
  <sheetData>
    <row r="1" spans="1:13" s="1" customFormat="1" ht="39.75" customHeight="1" x14ac:dyDescent="0.3">
      <c r="A1" s="43" t="s">
        <v>87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s="1" customFormat="1" ht="18.75" x14ac:dyDescent="0.3">
      <c r="A2" s="24"/>
      <c r="E2" s="2"/>
      <c r="F2" s="2"/>
      <c r="G2" s="2"/>
      <c r="H2" s="2"/>
      <c r="I2" s="2"/>
      <c r="J2" s="2"/>
      <c r="K2" s="2"/>
      <c r="L2" s="2"/>
      <c r="M2" s="2"/>
    </row>
    <row r="3" spans="1:13" s="42" customFormat="1" ht="75" customHeight="1" x14ac:dyDescent="0.2">
      <c r="A3" s="45" t="s">
        <v>0</v>
      </c>
      <c r="B3" s="92" t="s">
        <v>1</v>
      </c>
      <c r="C3" s="92"/>
      <c r="D3" s="92"/>
      <c r="E3" s="92" t="s">
        <v>2</v>
      </c>
      <c r="F3" s="92"/>
      <c r="G3" s="92" t="s">
        <v>3</v>
      </c>
      <c r="H3" s="92"/>
      <c r="I3" s="92" t="s">
        <v>4</v>
      </c>
      <c r="J3" s="92"/>
      <c r="K3" s="92"/>
      <c r="L3" s="92"/>
      <c r="M3" s="92"/>
    </row>
    <row r="4" spans="1:13" s="42" customFormat="1" ht="18.75" x14ac:dyDescent="0.2">
      <c r="A4" s="45"/>
      <c r="B4" s="92"/>
      <c r="C4" s="92"/>
      <c r="D4" s="92"/>
      <c r="E4" s="92" t="s">
        <v>5</v>
      </c>
      <c r="F4" s="45" t="s">
        <v>6</v>
      </c>
      <c r="G4" s="92" t="s">
        <v>5</v>
      </c>
      <c r="H4" s="92" t="s">
        <v>6</v>
      </c>
      <c r="I4" s="92" t="s">
        <v>5</v>
      </c>
      <c r="J4" s="92" t="s">
        <v>6</v>
      </c>
      <c r="K4" s="45" t="s">
        <v>31</v>
      </c>
      <c r="L4" s="92"/>
      <c r="M4" s="92"/>
    </row>
    <row r="5" spans="1:13" s="42" customFormat="1" ht="57" customHeight="1" x14ac:dyDescent="0.2">
      <c r="A5" s="45"/>
      <c r="B5" s="92"/>
      <c r="C5" s="92"/>
      <c r="D5" s="92"/>
      <c r="E5" s="92"/>
      <c r="F5" s="92"/>
      <c r="G5" s="92"/>
      <c r="H5" s="92"/>
      <c r="I5" s="92"/>
      <c r="J5" s="92"/>
      <c r="K5" s="25" t="s">
        <v>7</v>
      </c>
      <c r="L5" s="25" t="s">
        <v>8</v>
      </c>
      <c r="M5" s="25" t="s">
        <v>9</v>
      </c>
    </row>
    <row r="6" spans="1:13" s="42" customFormat="1" ht="18.75" x14ac:dyDescent="0.2">
      <c r="A6" s="45"/>
      <c r="B6" s="92" t="s">
        <v>10</v>
      </c>
      <c r="C6" s="92"/>
      <c r="D6" s="92"/>
      <c r="E6" s="25" t="s">
        <v>11</v>
      </c>
      <c r="F6" s="25" t="s">
        <v>12</v>
      </c>
      <c r="G6" s="25" t="s">
        <v>13</v>
      </c>
      <c r="H6" s="25" t="s">
        <v>14</v>
      </c>
      <c r="I6" s="25" t="s">
        <v>15</v>
      </c>
      <c r="J6" s="25" t="s">
        <v>16</v>
      </c>
      <c r="K6" s="25" t="s">
        <v>17</v>
      </c>
      <c r="L6" s="25" t="s">
        <v>18</v>
      </c>
      <c r="M6" s="25" t="s">
        <v>19</v>
      </c>
    </row>
    <row r="7" spans="1:13" s="3" customFormat="1" ht="18.75" x14ac:dyDescent="0.3">
      <c r="A7" s="25" t="s">
        <v>20</v>
      </c>
      <c r="B7" s="46" t="s">
        <v>21</v>
      </c>
      <c r="C7" s="46"/>
      <c r="D7" s="46"/>
      <c r="E7" s="25"/>
      <c r="F7" s="25"/>
      <c r="G7" s="25"/>
      <c r="H7" s="25"/>
      <c r="I7" s="25"/>
      <c r="J7" s="25"/>
      <c r="K7" s="25"/>
      <c r="L7" s="25"/>
      <c r="M7" s="25"/>
    </row>
    <row r="8" spans="1:13" s="3" customFormat="1" ht="18.75" x14ac:dyDescent="0.3">
      <c r="A8" s="25" t="s">
        <v>11</v>
      </c>
      <c r="B8" s="49" t="s">
        <v>85</v>
      </c>
      <c r="C8" s="49" t="s">
        <v>78</v>
      </c>
      <c r="D8" s="22" t="s">
        <v>22</v>
      </c>
      <c r="E8" s="25">
        <f>6+3+3+3+4+2</f>
        <v>21</v>
      </c>
      <c r="F8" s="25">
        <f>30+12.03+20.96+15+25+10</f>
        <v>112.99000000000001</v>
      </c>
      <c r="G8" s="25">
        <f>3+3+3+4+2</f>
        <v>15</v>
      </c>
      <c r="H8" s="25">
        <f>12.03+20.96+15+25+10</f>
        <v>82.990000000000009</v>
      </c>
      <c r="I8" s="25">
        <f>2</f>
        <v>2</v>
      </c>
      <c r="J8" s="25">
        <f>10</f>
        <v>10</v>
      </c>
      <c r="K8" s="25">
        <f>2</f>
        <v>2</v>
      </c>
      <c r="L8" s="25"/>
      <c r="M8" s="25"/>
    </row>
    <row r="9" spans="1:13" s="3" customFormat="1" ht="37.5" x14ac:dyDescent="0.3">
      <c r="A9" s="25" t="s">
        <v>12</v>
      </c>
      <c r="B9" s="46"/>
      <c r="C9" s="46"/>
      <c r="D9" s="22" t="s">
        <v>23</v>
      </c>
      <c r="E9" s="25">
        <f>6+2+20</f>
        <v>28</v>
      </c>
      <c r="F9" s="25">
        <f>24.06+14.2+88</f>
        <v>126.25999999999999</v>
      </c>
      <c r="G9" s="25">
        <f>6+2+15</f>
        <v>23</v>
      </c>
      <c r="H9" s="25">
        <f>24.06+14.2+66.4</f>
        <v>104.66</v>
      </c>
      <c r="I9" s="25"/>
      <c r="J9" s="25"/>
      <c r="K9" s="25"/>
      <c r="L9" s="25"/>
      <c r="M9" s="25"/>
    </row>
    <row r="10" spans="1:13" s="3" customFormat="1" ht="18.75" x14ac:dyDescent="0.3">
      <c r="A10" s="25" t="s">
        <v>13</v>
      </c>
      <c r="B10" s="46"/>
      <c r="C10" s="49" t="s">
        <v>79</v>
      </c>
      <c r="D10" s="22" t="s">
        <v>22</v>
      </c>
      <c r="E10" s="25">
        <f>4+2</f>
        <v>6</v>
      </c>
      <c r="F10" s="25">
        <f>20+6</f>
        <v>26</v>
      </c>
      <c r="G10" s="25">
        <f>7+2</f>
        <v>9</v>
      </c>
      <c r="H10" s="25">
        <f>35+6</f>
        <v>41</v>
      </c>
      <c r="I10" s="25"/>
      <c r="J10" s="25"/>
      <c r="K10" s="25"/>
      <c r="L10" s="25"/>
      <c r="M10" s="25"/>
    </row>
    <row r="11" spans="1:13" s="3" customFormat="1" ht="37.5" x14ac:dyDescent="0.3">
      <c r="A11" s="25" t="s">
        <v>14</v>
      </c>
      <c r="B11" s="46"/>
      <c r="C11" s="46"/>
      <c r="D11" s="22" t="s">
        <v>23</v>
      </c>
      <c r="E11" s="25">
        <f>5</f>
        <v>5</v>
      </c>
      <c r="F11" s="25">
        <f>95.4</f>
        <v>95.4</v>
      </c>
      <c r="G11" s="25">
        <f>5</f>
        <v>5</v>
      </c>
      <c r="H11" s="25">
        <f>95.4</f>
        <v>95.4</v>
      </c>
      <c r="I11" s="25"/>
      <c r="J11" s="25"/>
      <c r="K11" s="25"/>
      <c r="L11" s="25"/>
      <c r="M11" s="25"/>
    </row>
    <row r="12" spans="1:13" s="3" customFormat="1" ht="52.5" x14ac:dyDescent="0.3">
      <c r="A12" s="25" t="s">
        <v>15</v>
      </c>
      <c r="B12" s="46" t="s">
        <v>25</v>
      </c>
      <c r="C12" s="34" t="s">
        <v>80</v>
      </c>
      <c r="D12" s="22" t="s">
        <v>23</v>
      </c>
      <c r="E12" s="25">
        <f>1</f>
        <v>1</v>
      </c>
      <c r="F12" s="25">
        <f>30</f>
        <v>30</v>
      </c>
      <c r="G12" s="25">
        <f>1</f>
        <v>1</v>
      </c>
      <c r="H12" s="25">
        <f>30</f>
        <v>30</v>
      </c>
      <c r="I12" s="25"/>
      <c r="J12" s="25"/>
      <c r="K12" s="25"/>
      <c r="L12" s="25"/>
      <c r="M12" s="25"/>
    </row>
    <row r="13" spans="1:13" s="3" customFormat="1" ht="52.5" x14ac:dyDescent="0.3">
      <c r="A13" s="25" t="s">
        <v>16</v>
      </c>
      <c r="B13" s="46"/>
      <c r="C13" s="34" t="s">
        <v>81</v>
      </c>
      <c r="D13" s="22" t="s">
        <v>23</v>
      </c>
      <c r="E13" s="25">
        <f>2+2</f>
        <v>4</v>
      </c>
      <c r="F13" s="25">
        <f>94.4+66</f>
        <v>160.4</v>
      </c>
      <c r="G13" s="25">
        <f>1+2</f>
        <v>3</v>
      </c>
      <c r="H13" s="25">
        <f>30+66</f>
        <v>96</v>
      </c>
      <c r="I13" s="25"/>
      <c r="J13" s="25"/>
      <c r="K13" s="25"/>
      <c r="L13" s="25"/>
      <c r="M13" s="25"/>
    </row>
    <row r="14" spans="1:13" s="3" customFormat="1" ht="52.5" x14ac:dyDescent="0.3">
      <c r="A14" s="25">
        <v>8</v>
      </c>
      <c r="B14" s="46" t="s">
        <v>26</v>
      </c>
      <c r="C14" s="35" t="s">
        <v>82</v>
      </c>
      <c r="D14" s="22" t="s">
        <v>23</v>
      </c>
      <c r="E14" s="25"/>
      <c r="F14" s="25"/>
      <c r="G14" s="25"/>
      <c r="H14" s="25"/>
      <c r="I14" s="25"/>
      <c r="J14" s="25"/>
      <c r="K14" s="25"/>
      <c r="L14" s="25"/>
      <c r="M14" s="25"/>
    </row>
    <row r="15" spans="1:13" s="3" customFormat="1" ht="52.5" x14ac:dyDescent="0.3">
      <c r="A15" s="25" t="s">
        <v>18</v>
      </c>
      <c r="B15" s="46"/>
      <c r="C15" s="34" t="s">
        <v>81</v>
      </c>
      <c r="D15" s="22" t="s">
        <v>23</v>
      </c>
      <c r="E15" s="25"/>
      <c r="F15" s="25"/>
      <c r="G15" s="25"/>
      <c r="H15" s="25"/>
      <c r="I15" s="25"/>
      <c r="J15" s="25"/>
      <c r="K15" s="25"/>
      <c r="L15" s="25"/>
      <c r="M15" s="25"/>
    </row>
    <row r="16" spans="1:13" s="3" customFormat="1" ht="18.75" x14ac:dyDescent="0.3">
      <c r="A16" s="25" t="s">
        <v>19</v>
      </c>
      <c r="B16" s="46" t="s">
        <v>83</v>
      </c>
      <c r="C16" s="46"/>
      <c r="D16" s="46"/>
      <c r="E16" s="25"/>
      <c r="F16" s="25"/>
      <c r="G16" s="25"/>
      <c r="H16" s="25"/>
      <c r="I16" s="25"/>
      <c r="J16" s="25"/>
      <c r="K16" s="25"/>
      <c r="L16" s="25"/>
      <c r="M16" s="25"/>
    </row>
    <row r="17" spans="1:16" s="3" customFormat="1" ht="18.75" x14ac:dyDescent="0.3">
      <c r="A17" s="25" t="s">
        <v>27</v>
      </c>
      <c r="B17" s="46" t="s">
        <v>28</v>
      </c>
      <c r="C17" s="46"/>
      <c r="D17" s="46"/>
      <c r="E17" s="25">
        <f>E8+E9+E10+E11+E12+E13+E14+E15+E16</f>
        <v>65</v>
      </c>
      <c r="F17" s="25">
        <f t="shared" ref="F17:M17" si="0">F8+F9+F10+F11+F12+F13+F14+F15+F16</f>
        <v>551.04999999999995</v>
      </c>
      <c r="G17" s="25">
        <f t="shared" si="0"/>
        <v>56</v>
      </c>
      <c r="H17" s="25">
        <f t="shared" si="0"/>
        <v>450.05</v>
      </c>
      <c r="I17" s="25">
        <f t="shared" si="0"/>
        <v>2</v>
      </c>
      <c r="J17" s="25">
        <f t="shared" si="0"/>
        <v>10</v>
      </c>
      <c r="K17" s="25">
        <f t="shared" si="0"/>
        <v>2</v>
      </c>
      <c r="L17" s="25">
        <f t="shared" si="0"/>
        <v>0</v>
      </c>
      <c r="M17" s="25">
        <f t="shared" si="0"/>
        <v>0</v>
      </c>
    </row>
    <row r="18" spans="1:16" s="3" customFormat="1" ht="18.75" x14ac:dyDescent="0.3">
      <c r="A18" s="25" t="s">
        <v>29</v>
      </c>
      <c r="B18" s="46" t="s">
        <v>30</v>
      </c>
      <c r="C18" s="46"/>
      <c r="D18" s="46"/>
      <c r="E18" s="36"/>
      <c r="F18" s="36"/>
      <c r="G18" s="36"/>
      <c r="H18" s="36"/>
      <c r="I18" s="36"/>
      <c r="J18" s="36"/>
      <c r="K18" s="36"/>
      <c r="L18" s="36"/>
      <c r="M18" s="36"/>
    </row>
    <row r="20" spans="1:16" ht="18.75" x14ac:dyDescent="0.3">
      <c r="A20" s="26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2" spans="1:16" customFormat="1" x14ac:dyDescent="0.2">
      <c r="A22" s="27"/>
      <c r="E22" s="7"/>
      <c r="F22" s="7"/>
      <c r="G22" s="7"/>
      <c r="H22" s="7"/>
      <c r="I22" s="7"/>
      <c r="J22" s="7"/>
      <c r="K22" s="7"/>
      <c r="L22" s="7"/>
      <c r="M22" s="7"/>
    </row>
    <row r="23" spans="1:16" s="1" customFormat="1" ht="18.75" x14ac:dyDescent="0.3">
      <c r="A23" s="38" t="s">
        <v>32</v>
      </c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A24" s="24"/>
      <c r="E24" s="2"/>
      <c r="F24" s="2"/>
      <c r="G24" s="2"/>
      <c r="H24" s="2"/>
      <c r="I24" s="2"/>
      <c r="J24" s="2"/>
      <c r="K24" s="2"/>
      <c r="L24" s="2"/>
      <c r="M24" s="2"/>
    </row>
    <row r="25" spans="1:16" s="1" customFormat="1" ht="36.75" customHeight="1" x14ac:dyDescent="0.3">
      <c r="A25" s="57" t="s">
        <v>88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</row>
    <row r="26" spans="1:16" s="1" customFormat="1" ht="19.5" thickBot="1" x14ac:dyDescent="0.35">
      <c r="A26" s="24"/>
      <c r="E26" s="2"/>
      <c r="F26" s="2"/>
      <c r="G26" s="2"/>
      <c r="H26" s="2"/>
      <c r="I26" s="2"/>
      <c r="J26" s="2"/>
      <c r="K26" s="2"/>
      <c r="L26" s="2"/>
      <c r="M26" s="2"/>
    </row>
    <row r="27" spans="1:16" s="24" customFormat="1" ht="56.25" customHeight="1" thickBot="1" x14ac:dyDescent="0.25">
      <c r="A27" s="96" t="s">
        <v>0</v>
      </c>
      <c r="B27" s="59" t="s">
        <v>33</v>
      </c>
      <c r="C27" s="60"/>
      <c r="D27" s="61"/>
      <c r="E27" s="99" t="s">
        <v>34</v>
      </c>
      <c r="F27" s="100"/>
      <c r="G27" s="93" t="s">
        <v>76</v>
      </c>
      <c r="H27" s="94"/>
      <c r="I27" s="94"/>
      <c r="J27" s="94"/>
      <c r="K27" s="94"/>
      <c r="L27" s="95"/>
      <c r="M27" s="99" t="s">
        <v>35</v>
      </c>
      <c r="N27" s="100"/>
      <c r="O27" s="99" t="s">
        <v>36</v>
      </c>
      <c r="P27" s="100"/>
    </row>
    <row r="28" spans="1:16" s="24" customFormat="1" ht="20.25" customHeight="1" thickBot="1" x14ac:dyDescent="0.25">
      <c r="A28" s="97"/>
      <c r="B28" s="62"/>
      <c r="C28" s="63"/>
      <c r="D28" s="64"/>
      <c r="E28" s="73" t="s">
        <v>37</v>
      </c>
      <c r="F28" s="50" t="s">
        <v>38</v>
      </c>
      <c r="G28" s="73" t="s">
        <v>37</v>
      </c>
      <c r="H28" s="50" t="s">
        <v>38</v>
      </c>
      <c r="I28" s="93" t="s">
        <v>39</v>
      </c>
      <c r="J28" s="94"/>
      <c r="K28" s="94"/>
      <c r="L28" s="95"/>
      <c r="M28" s="73" t="s">
        <v>37</v>
      </c>
      <c r="N28" s="50" t="s">
        <v>38</v>
      </c>
      <c r="O28" s="73" t="s">
        <v>37</v>
      </c>
      <c r="P28" s="50" t="s">
        <v>38</v>
      </c>
    </row>
    <row r="29" spans="1:16" s="24" customFormat="1" ht="19.5" thickBot="1" x14ac:dyDescent="0.25">
      <c r="A29" s="97"/>
      <c r="B29" s="62"/>
      <c r="C29" s="63"/>
      <c r="D29" s="64"/>
      <c r="E29" s="74"/>
      <c r="F29" s="51"/>
      <c r="G29" s="74"/>
      <c r="H29" s="51"/>
      <c r="I29" s="53" t="s">
        <v>40</v>
      </c>
      <c r="J29" s="93" t="s">
        <v>41</v>
      </c>
      <c r="K29" s="94"/>
      <c r="L29" s="40" t="s">
        <v>42</v>
      </c>
      <c r="M29" s="74"/>
      <c r="N29" s="51"/>
      <c r="O29" s="74"/>
      <c r="P29" s="51"/>
    </row>
    <row r="30" spans="1:16" s="24" customFormat="1" ht="96" customHeight="1" thickBot="1" x14ac:dyDescent="0.25">
      <c r="A30" s="97"/>
      <c r="B30" s="65"/>
      <c r="C30" s="66"/>
      <c r="D30" s="67"/>
      <c r="E30" s="75"/>
      <c r="F30" s="52"/>
      <c r="G30" s="75"/>
      <c r="H30" s="52"/>
      <c r="I30" s="54"/>
      <c r="J30" s="41" t="s">
        <v>43</v>
      </c>
      <c r="K30" s="41" t="s">
        <v>44</v>
      </c>
      <c r="L30" s="41" t="s">
        <v>45</v>
      </c>
      <c r="M30" s="75"/>
      <c r="N30" s="52"/>
      <c r="O30" s="75"/>
      <c r="P30" s="52"/>
    </row>
    <row r="31" spans="1:16" s="24" customFormat="1" ht="19.5" thickBot="1" x14ac:dyDescent="0.25">
      <c r="A31" s="98"/>
      <c r="B31" s="93" t="s">
        <v>46</v>
      </c>
      <c r="C31" s="94"/>
      <c r="D31" s="95"/>
      <c r="E31" s="39" t="s">
        <v>47</v>
      </c>
      <c r="F31" s="39" t="s">
        <v>48</v>
      </c>
      <c r="G31" s="39" t="s">
        <v>49</v>
      </c>
      <c r="H31" s="39" t="s">
        <v>50</v>
      </c>
      <c r="I31" s="39" t="s">
        <v>51</v>
      </c>
      <c r="J31" s="39" t="s">
        <v>52</v>
      </c>
      <c r="K31" s="39" t="s">
        <v>53</v>
      </c>
      <c r="L31" s="39" t="s">
        <v>54</v>
      </c>
      <c r="M31" s="39" t="s">
        <v>55</v>
      </c>
      <c r="N31" s="39">
        <v>11</v>
      </c>
      <c r="O31" s="39" t="s">
        <v>56</v>
      </c>
      <c r="P31" s="39" t="s">
        <v>57</v>
      </c>
    </row>
    <row r="32" spans="1:16" s="1" customFormat="1" ht="19.5" thickBot="1" x14ac:dyDescent="0.35">
      <c r="A32" s="31" t="s">
        <v>46</v>
      </c>
      <c r="B32" s="81" t="s">
        <v>58</v>
      </c>
      <c r="C32" s="84" t="s">
        <v>59</v>
      </c>
      <c r="D32" s="13" t="s">
        <v>60</v>
      </c>
      <c r="E32" s="39">
        <f>1+1</f>
        <v>2</v>
      </c>
      <c r="F32" s="39">
        <f>5+1</f>
        <v>6</v>
      </c>
      <c r="G32" s="39">
        <f>1</f>
        <v>1</v>
      </c>
      <c r="H32" s="39">
        <f>5</f>
        <v>5</v>
      </c>
      <c r="I32" s="39">
        <v>1</v>
      </c>
      <c r="J32" s="39"/>
      <c r="K32" s="39"/>
      <c r="L32" s="39"/>
      <c r="M32" s="39">
        <f>1+5+2</f>
        <v>8</v>
      </c>
      <c r="N32" s="39">
        <f>5+17.25+10</f>
        <v>32.25</v>
      </c>
      <c r="O32" s="39">
        <f>1+1+1</f>
        <v>3</v>
      </c>
      <c r="P32" s="39">
        <f>5+4.66+5</f>
        <v>14.66</v>
      </c>
    </row>
    <row r="33" spans="1:16" s="1" customFormat="1" ht="38.25" thickBot="1" x14ac:dyDescent="0.35">
      <c r="A33" s="31" t="s">
        <v>47</v>
      </c>
      <c r="B33" s="82"/>
      <c r="C33" s="85"/>
      <c r="D33" s="14" t="s">
        <v>61</v>
      </c>
      <c r="E33" s="39">
        <f>2+12</f>
        <v>14</v>
      </c>
      <c r="F33" s="39">
        <f>8.02+52.8</f>
        <v>60.819999999999993</v>
      </c>
      <c r="G33" s="39"/>
      <c r="H33" s="39"/>
      <c r="I33" s="39"/>
      <c r="J33" s="39"/>
      <c r="K33" s="39"/>
      <c r="L33" s="39"/>
      <c r="M33" s="39">
        <f>2+4+12</f>
        <v>18</v>
      </c>
      <c r="N33" s="39">
        <f>8.02+182.35+52.8</f>
        <v>243.17000000000002</v>
      </c>
      <c r="O33" s="39">
        <f>2+6+5</f>
        <v>13</v>
      </c>
      <c r="P33" s="39">
        <f>8.02+824.84+22</f>
        <v>854.86</v>
      </c>
    </row>
    <row r="34" spans="1:16" s="1" customFormat="1" ht="19.5" thickBot="1" x14ac:dyDescent="0.35">
      <c r="A34" s="31" t="s">
        <v>48</v>
      </c>
      <c r="B34" s="82"/>
      <c r="C34" s="84" t="s">
        <v>62</v>
      </c>
      <c r="D34" s="13" t="s">
        <v>60</v>
      </c>
      <c r="E34" s="39">
        <f>4+1</f>
        <v>5</v>
      </c>
      <c r="F34" s="39">
        <f>20+4.45</f>
        <v>24.45</v>
      </c>
      <c r="G34" s="39"/>
      <c r="H34" s="39"/>
      <c r="I34" s="39"/>
      <c r="J34" s="39"/>
      <c r="K34" s="39"/>
      <c r="L34" s="39"/>
      <c r="M34" s="39">
        <f>4+1</f>
        <v>5</v>
      </c>
      <c r="N34" s="39">
        <f>20+4.45</f>
        <v>24.45</v>
      </c>
      <c r="O34" s="39">
        <f>4+1</f>
        <v>5</v>
      </c>
      <c r="P34" s="39">
        <f>18.2+4.45</f>
        <v>22.65</v>
      </c>
    </row>
    <row r="35" spans="1:16" s="1" customFormat="1" ht="38.25" thickBot="1" x14ac:dyDescent="0.35">
      <c r="A35" s="31" t="s">
        <v>49</v>
      </c>
      <c r="B35" s="83"/>
      <c r="C35" s="85"/>
      <c r="D35" s="15" t="s">
        <v>23</v>
      </c>
      <c r="E35" s="39">
        <f>2+3</f>
        <v>5</v>
      </c>
      <c r="F35" s="39">
        <f>132.99+10.35</f>
        <v>143.34</v>
      </c>
      <c r="G35" s="39"/>
      <c r="H35" s="39"/>
      <c r="I35" s="39"/>
      <c r="J35" s="39"/>
      <c r="K35" s="39"/>
      <c r="L35" s="39"/>
      <c r="M35" s="39">
        <f>2+2</f>
        <v>4</v>
      </c>
      <c r="N35" s="39">
        <f>132.99+6.9</f>
        <v>139.89000000000001</v>
      </c>
      <c r="O35" s="39">
        <f>2</f>
        <v>2</v>
      </c>
      <c r="P35" s="39">
        <f>132.99</f>
        <v>132.99</v>
      </c>
    </row>
    <row r="36" spans="1:16" s="1" customFormat="1" ht="38.25" thickBot="1" x14ac:dyDescent="0.35">
      <c r="A36" s="31" t="s">
        <v>50</v>
      </c>
      <c r="B36" s="76" t="s">
        <v>63</v>
      </c>
      <c r="C36" s="16" t="s">
        <v>59</v>
      </c>
      <c r="D36" s="15" t="s">
        <v>23</v>
      </c>
      <c r="E36" s="39">
        <f>1</f>
        <v>1</v>
      </c>
      <c r="F36" s="39">
        <f>30</f>
        <v>30</v>
      </c>
      <c r="G36" s="39"/>
      <c r="H36" s="39"/>
      <c r="I36" s="39"/>
      <c r="J36" s="39"/>
      <c r="K36" s="39"/>
      <c r="L36" s="39"/>
      <c r="M36" s="39">
        <f>1</f>
        <v>1</v>
      </c>
      <c r="N36" s="39">
        <f>30</f>
        <v>30</v>
      </c>
      <c r="O36" s="39">
        <f>2</f>
        <v>2</v>
      </c>
      <c r="P36" s="39">
        <f>42.9</f>
        <v>42.9</v>
      </c>
    </row>
    <row r="37" spans="1:16" s="1" customFormat="1" ht="51" customHeight="1" thickBot="1" x14ac:dyDescent="0.35">
      <c r="A37" s="31" t="s">
        <v>51</v>
      </c>
      <c r="B37" s="77"/>
      <c r="C37" s="16" t="s">
        <v>62</v>
      </c>
      <c r="D37" s="15" t="s">
        <v>23</v>
      </c>
      <c r="E37" s="39">
        <f>1</f>
        <v>1</v>
      </c>
      <c r="F37" s="39">
        <f>431.11</f>
        <v>431.11</v>
      </c>
      <c r="G37" s="39"/>
      <c r="H37" s="39"/>
      <c r="I37" s="39"/>
      <c r="J37" s="39"/>
      <c r="K37" s="39"/>
      <c r="L37" s="39"/>
      <c r="M37" s="39">
        <f>1</f>
        <v>1</v>
      </c>
      <c r="N37" s="39">
        <f>431.11</f>
        <v>431.11</v>
      </c>
      <c r="O37" s="39">
        <f>3+2</f>
        <v>5</v>
      </c>
      <c r="P37" s="39">
        <f>624.33+17</f>
        <v>641.33000000000004</v>
      </c>
    </row>
    <row r="38" spans="1:16" s="1" customFormat="1" ht="51.75" customHeight="1" thickBot="1" x14ac:dyDescent="0.35">
      <c r="A38" s="31" t="s">
        <v>52</v>
      </c>
      <c r="B38" s="76" t="s">
        <v>64</v>
      </c>
      <c r="C38" s="16" t="s">
        <v>59</v>
      </c>
      <c r="D38" s="15" t="s">
        <v>23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</row>
    <row r="39" spans="1:16" s="1" customFormat="1" ht="38.25" thickBot="1" x14ac:dyDescent="0.35">
      <c r="A39" s="31" t="s">
        <v>53</v>
      </c>
      <c r="B39" s="77"/>
      <c r="C39" s="4" t="s">
        <v>24</v>
      </c>
      <c r="D39" s="15" t="s">
        <v>23</v>
      </c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</row>
    <row r="40" spans="1:16" s="1" customFormat="1" ht="58.5" customHeight="1" thickBot="1" x14ac:dyDescent="0.35">
      <c r="A40" s="31" t="s">
        <v>54</v>
      </c>
      <c r="B40" s="76" t="s">
        <v>65</v>
      </c>
      <c r="C40" s="90" t="s">
        <v>66</v>
      </c>
      <c r="D40" s="91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</row>
    <row r="41" spans="1:16" s="1" customFormat="1" ht="24" customHeight="1" thickBot="1" x14ac:dyDescent="0.35">
      <c r="A41" s="31" t="s">
        <v>55</v>
      </c>
      <c r="B41" s="89"/>
      <c r="C41" s="90" t="s">
        <v>67</v>
      </c>
      <c r="D41" s="91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</row>
    <row r="42" spans="1:16" s="1" customFormat="1" ht="60" customHeight="1" thickBot="1" x14ac:dyDescent="0.35">
      <c r="A42" s="31" t="s">
        <v>68</v>
      </c>
      <c r="B42" s="89"/>
      <c r="C42" s="90" t="s">
        <v>69</v>
      </c>
      <c r="D42" s="91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</row>
    <row r="43" spans="1:16" s="1" customFormat="1" ht="19.5" thickBot="1" x14ac:dyDescent="0.35">
      <c r="A43" s="31" t="s">
        <v>56</v>
      </c>
      <c r="B43" s="89"/>
      <c r="C43" s="86" t="s">
        <v>70</v>
      </c>
      <c r="D43" s="88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</row>
    <row r="44" spans="1:16" s="1" customFormat="1" ht="63.75" customHeight="1" thickBot="1" x14ac:dyDescent="0.35">
      <c r="A44" s="31" t="s">
        <v>57</v>
      </c>
      <c r="B44" s="89"/>
      <c r="C44" s="90" t="s">
        <v>71</v>
      </c>
      <c r="D44" s="91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s="1" customFormat="1" ht="59.25" customHeight="1" thickBot="1" x14ac:dyDescent="0.35">
      <c r="A45" s="31" t="s">
        <v>72</v>
      </c>
      <c r="B45" s="77"/>
      <c r="C45" s="90" t="s">
        <v>73</v>
      </c>
      <c r="D45" s="91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s="1" customFormat="1" ht="19.5" thickBot="1" x14ac:dyDescent="0.35">
      <c r="A46" s="31" t="s">
        <v>74</v>
      </c>
      <c r="B46" s="86" t="s">
        <v>75</v>
      </c>
      <c r="C46" s="87"/>
      <c r="D46" s="88"/>
      <c r="E46" s="9">
        <f>E32+E33+E34+E35+E36+E37+E38+E39+E40+E41+E42+E43+E44+E45</f>
        <v>28</v>
      </c>
      <c r="F46" s="9">
        <f t="shared" ref="F46:P46" si="1">F32+F33+F34+F35+F36+F37+F38+F39+F40+F41+F42+F43+F44+F45</f>
        <v>695.72</v>
      </c>
      <c r="G46" s="9">
        <f t="shared" si="1"/>
        <v>1</v>
      </c>
      <c r="H46" s="9">
        <f t="shared" si="1"/>
        <v>5</v>
      </c>
      <c r="I46" s="9">
        <f t="shared" si="1"/>
        <v>1</v>
      </c>
      <c r="J46" s="9">
        <f t="shared" si="1"/>
        <v>0</v>
      </c>
      <c r="K46" s="9">
        <f t="shared" si="1"/>
        <v>0</v>
      </c>
      <c r="L46" s="9">
        <f t="shared" si="1"/>
        <v>0</v>
      </c>
      <c r="M46" s="9">
        <f t="shared" si="1"/>
        <v>37</v>
      </c>
      <c r="N46" s="9">
        <f t="shared" si="1"/>
        <v>900.87</v>
      </c>
      <c r="O46" s="9">
        <f t="shared" si="1"/>
        <v>30</v>
      </c>
      <c r="P46" s="9">
        <f t="shared" si="1"/>
        <v>1709.3899999999999</v>
      </c>
    </row>
    <row r="47" spans="1:16" customFormat="1" x14ac:dyDescent="0.2">
      <c r="A47" s="27"/>
      <c r="E47" s="7"/>
      <c r="F47" s="7"/>
      <c r="G47" s="7"/>
      <c r="H47" s="7"/>
      <c r="I47" s="7"/>
      <c r="J47" s="7"/>
      <c r="K47" s="7"/>
      <c r="L47" s="7"/>
      <c r="M47" s="7"/>
    </row>
    <row r="48" spans="1:16" ht="18.75" x14ac:dyDescent="0.2">
      <c r="A48" s="37" t="s">
        <v>86</v>
      </c>
    </row>
  </sheetData>
  <mergeCells count="55">
    <mergeCell ref="B32:B35"/>
    <mergeCell ref="C32:C33"/>
    <mergeCell ref="C34:C35"/>
    <mergeCell ref="B36:B37"/>
    <mergeCell ref="B46:D46"/>
    <mergeCell ref="B40:B45"/>
    <mergeCell ref="C40:D40"/>
    <mergeCell ref="C41:D41"/>
    <mergeCell ref="C42:D42"/>
    <mergeCell ref="C43:D43"/>
    <mergeCell ref="C44:D44"/>
    <mergeCell ref="C45:D45"/>
    <mergeCell ref="B38:B39"/>
    <mergeCell ref="M28:M30"/>
    <mergeCell ref="N28:N30"/>
    <mergeCell ref="O28:O30"/>
    <mergeCell ref="P28:P30"/>
    <mergeCell ref="I29:I30"/>
    <mergeCell ref="J29:K29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7:D7"/>
    <mergeCell ref="I28:L28"/>
    <mergeCell ref="B12:B13"/>
    <mergeCell ref="B14:B15"/>
    <mergeCell ref="B16:D16"/>
    <mergeCell ref="B17:D17"/>
    <mergeCell ref="B18:D18"/>
    <mergeCell ref="A25:P25"/>
    <mergeCell ref="B8:B11"/>
    <mergeCell ref="C8:C9"/>
    <mergeCell ref="C10:C11"/>
    <mergeCell ref="A27:A31"/>
    <mergeCell ref="B31:D3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I4:I5"/>
    <mergeCell ref="J4:J5"/>
    <mergeCell ref="K4:M4"/>
    <mergeCell ref="B6:D6"/>
  </mergeCells>
  <pageMargins left="0.7" right="0.7" top="0.75" bottom="0.75" header="0.3" footer="0.3"/>
  <pageSetup paperSize="9" scale="3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январь</vt:lpstr>
      <vt:lpstr>февраль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Темирова Людмила Аликовна</dc:creator>
  <cp:lastModifiedBy>Алдакова</cp:lastModifiedBy>
  <cp:lastPrinted>2020-03-05T09:34:35Z</cp:lastPrinted>
  <dcterms:created xsi:type="dcterms:W3CDTF">2019-03-01T09:15:07Z</dcterms:created>
  <dcterms:modified xsi:type="dcterms:W3CDTF">2020-03-05T09:51:19Z</dcterms:modified>
</cp:coreProperties>
</file>