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0 год\"/>
    </mc:Choice>
  </mc:AlternateContent>
  <bookViews>
    <workbookView xWindow="0" yWindow="0" windowWidth="28800" windowHeight="12045" activeTab="1"/>
  </bookViews>
  <sheets>
    <sheet name=" ФХД план" sheetId="2" r:id="rId1"/>
    <sheet name="ФХД факт" sheetId="3" r:id="rId2"/>
  </sheets>
  <externalReferences>
    <externalReference r:id="rId3"/>
    <externalReference r:id="rId4"/>
  </externalReferences>
  <definedNames>
    <definedName name="_ftn2" localSheetId="0">' ФХД план'!#REF!</definedName>
    <definedName name="_ftnref2" localSheetId="0">' ФХД план'!#REF!</definedName>
    <definedName name="_xlnm.Print_Titles" localSheetId="0">' ФХД план'!$7:$7</definedName>
    <definedName name="_xlnm.Print_Area" localSheetId="0">' ФХД план'!$A$1:$D$67</definedName>
  </definedNames>
  <calcPr calcId="152511"/>
</workbook>
</file>

<file path=xl/calcChain.xml><?xml version="1.0" encoding="utf-8"?>
<calcChain xmlns="http://schemas.openxmlformats.org/spreadsheetml/2006/main">
  <c r="D47" i="2" l="1"/>
  <c r="D29" i="2"/>
  <c r="D43" i="2"/>
  <c r="D16" i="2"/>
  <c r="D12" i="2"/>
  <c r="D10" i="2"/>
  <c r="D9" i="2"/>
  <c r="D48" i="3"/>
  <c r="D39" i="3"/>
  <c r="D43" i="3"/>
  <c r="D42" i="3"/>
  <c r="D38" i="3"/>
  <c r="D33" i="3"/>
  <c r="D31" i="3"/>
  <c r="D35" i="3" l="1"/>
  <c r="D30" i="3" s="1"/>
  <c r="D55" i="3"/>
  <c r="D49" i="3"/>
  <c r="D27" i="3"/>
  <c r="D24" i="3"/>
  <c r="D18" i="3"/>
  <c r="D11" i="3"/>
  <c r="D54" i="2"/>
  <c r="D52" i="2"/>
  <c r="D50" i="2"/>
  <c r="D35" i="2"/>
  <c r="D30" i="2" s="1"/>
  <c r="D40" i="2"/>
  <c r="D41" i="3" l="1"/>
  <c r="D17" i="3"/>
  <c r="D8" i="3" s="1"/>
  <c r="D55" i="2"/>
  <c r="D49" i="2"/>
  <c r="D41" i="2"/>
  <c r="D27" i="2"/>
  <c r="D24" i="2"/>
  <c r="D18" i="2"/>
  <c r="D11" i="2"/>
  <c r="D17" i="2" l="1"/>
  <c r="D8" i="2" l="1"/>
</calcChain>
</file>

<file path=xl/sharedStrings.xml><?xml version="1.0" encoding="utf-8"?>
<sst xmlns="http://schemas.openxmlformats.org/spreadsheetml/2006/main" count="372" uniqueCount="131">
  <si>
    <t>3</t>
  </si>
  <si>
    <t>4</t>
  </si>
  <si>
    <t>5</t>
  </si>
  <si>
    <t>6</t>
  </si>
  <si>
    <t>Наименование показателя</t>
  </si>
  <si>
    <t>Всего</t>
  </si>
  <si>
    <t>2</t>
  </si>
  <si>
    <t>к приказу ФАС России</t>
  </si>
  <si>
    <t>от "18" января 2019 г. № 38/19</t>
  </si>
  <si>
    <t>1.1</t>
  </si>
  <si>
    <t>Фонд оплаты труда</t>
  </si>
  <si>
    <t>1.2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</si>
  <si>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</si>
  <si>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</si>
  <si>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</si>
  <si>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</si>
  <si>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</si>
  <si>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</si>
  <si>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</si>
  <si>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</si>
  <si>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</si>
  <si>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</si>
  <si>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</si>
  <si>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</si>
  <si>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</si>
  <si>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</si>
  <si>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</si>
  <si>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</si>
  <si>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1.5.1.2</t>
  </si>
  <si>
    <t>аренда (лизинг) газопроводов, находящихся в собственности субъектов РФ и муниципальных образований</t>
  </si>
  <si>
    <t>1.5.1.3</t>
  </si>
  <si>
    <t>аренда земли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</si>
  <si>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</si>
  <si>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</si>
  <si>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</si>
  <si>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</si>
  <si>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</si>
  <si>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</si>
  <si>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</si>
  <si>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</si>
  <si>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</si>
  <si>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</si>
  <si>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</si>
  <si>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</si>
  <si>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</si>
  <si>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</si>
  <si>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</si>
  <si>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</si>
  <si>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</si>
  <si>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</si>
  <si>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</si>
  <si>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</si>
  <si>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</si>
  <si>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</si>
  <si>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</si>
  <si>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</si>
  <si>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</si>
  <si>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</si>
  <si>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</si>
  <si>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</si>
  <si>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</si>
  <si>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</si>
  <si>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</si>
  <si>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</si>
  <si>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</si>
  <si>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</si>
  <si>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</si>
  <si>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</si>
  <si>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</si>
  <si>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</si>
  <si>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</si>
  <si>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</si>
  <si>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</si>
  <si>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</si>
  <si>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</si>
  <si>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</si>
  <si>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</si>
  <si>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</si>
  <si>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Прочие доходы, тыс. руб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</si>
  <si>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</si>
  <si>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</si>
  <si>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</si>
  <si>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</si>
  <si>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</si>
  <si>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</si>
  <si>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</si>
  <si>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</si>
  <si>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</si>
  <si>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</si>
  <si>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</si>
  <si>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</si>
  <si>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 xml:space="preserve">Налог на прибыль, тыс. руб. </t>
  </si>
  <si>
    <t>Расходы на транспортировку газа по данным бухгалтерского учета всего, тыс. руб., в том числе:</t>
  </si>
  <si>
    <t>Отчисления на уплату страховых взносов</t>
  </si>
  <si>
    <t>Сырьё и материалы</t>
  </si>
  <si>
    <t>аренда  газопроводов у юридических и физических лиц</t>
  </si>
  <si>
    <t>аренда (лизинг) зданий, транспорта</t>
  </si>
  <si>
    <t>аренда (лизинг) прочего имущества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</si>
  <si>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</si>
  <si>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</si>
  <si>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</si>
  <si>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привлечённого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</si>
  <si>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</si>
  <si>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</t>
  </si>
  <si>
    <t>Общий объём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</si>
  <si>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</si>
  <si>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</si>
  <si>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</si>
  <si>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</si>
  <si>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</si>
  <si>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№</t>
  </si>
  <si>
    <t>Единица измерения</t>
  </si>
  <si>
    <t>1.5.1.4</t>
  </si>
  <si>
    <t>1.5.1.5</t>
  </si>
  <si>
    <t>4.1.1</t>
  </si>
  <si>
    <t>4.1.2</t>
  </si>
  <si>
    <t>4.1.3</t>
  </si>
  <si>
    <t>4.1.4</t>
  </si>
  <si>
    <t>6.1</t>
  </si>
  <si>
    <t>6.2</t>
  </si>
  <si>
    <t>6.3</t>
  </si>
  <si>
    <t>6.4</t>
  </si>
  <si>
    <t>тыс. руб.</t>
  </si>
  <si>
    <t>чел.</t>
  </si>
  <si>
    <t>км</t>
  </si>
  <si>
    <t>шт.</t>
  </si>
  <si>
    <t>%</t>
  </si>
  <si>
    <t>прочие налоги, включенные в себестоимость</t>
  </si>
  <si>
    <t>Приложение 2 (форма 6)</t>
  </si>
  <si>
    <t>Информация об основных показателях финансово-хозяйственной деятельности ООО "Газпром газораспределение Владикавказ" на 2020 год (план) в сфере оказания услуг по транспортировке газа по газораспределительным сетям на территории Республики Северная Осетия-Алания</t>
  </si>
  <si>
    <t>Информация об основных показателях финансово-хозяйственной деятельности ООО "Газпром газораспределение Владикавказ" за 2019 год (факт) в сфере оказания услуг по транспортировке газа по газораспределительным сетям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</si>
</sst>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164" fontId="12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left" vertical="center" wrapText="1" indent="3"/>
    </xf>
    <xf numFmtId="0" fontId="8" fillId="0" borderId="1" xfId="2" applyFont="1" applyFill="1" applyBorder="1" applyAlignment="1">
      <alignment horizontal="left" vertical="center" wrapText="1" indent="4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2"/>
    </xf>
    <xf numFmtId="0" fontId="9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</cellXfs>
  <cellStyles count="4">
    <cellStyle name="Обычный" xfId="0" builtinId="0"/>
    <cellStyle name="Обычный_расчет затрат" xfId="2"/>
    <cellStyle name="Обычный_ФАКТ 2" xfId="1"/>
    <cellStyle name="Финансов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koeva_ak\Desktop\&#1054;&#1087;&#1077;&#1088;&#1072;&#1094;&#1080;&#1086;&#1085;&#1085;&#1099;&#1081;%20&#1073;&#1102;&#1076;&#1078;&#1077;&#1090;,%20&#1087;&#1086;%20&#1054;&#1054;&#1054;%20'&#1043;&#1072;&#1079;&#1087;&#1088;&#1086;&#1084;%20&#1075;&#1072;&#1079;&#1086;&#1088;&#1072;&#1089;&#1087;&#1088;&#1077;&#1076;&#1077;&#1083;&#1077;&#1085;&#1080;&#1077;%20&#1042;&#1083;&#1072;&#1076;&#1080;&#1082;&#1072;&#1074;&#1082;&#1072;&#1079;'%20&#1079;&#1072;%202020(&#1055;&#1083;&#1072;&#1085;&#1086;&#1074;&#1099;&#1081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44;&#1056;/&#1041;&#1044;&#1056;%202019/&#1054;&#1090;&#1095;&#1077;&#1090;%202019%20&#1075;&#1086;&#1076;/&#1041;&#1102;&#1076;&#1078;&#1077;&#1090;&#1085;&#1099;&#1077;%20&#1092;&#1086;&#1088;&#1084;&#1099;%20&#1086;&#1090;&#1095;&#1077;&#1090;%202019%20&#1075;&#1086;&#1076;%20&#1080;&#1089;&#1087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6">
          <cell r="C76">
            <v>37186.39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"/>
      <sheetName val="1"/>
      <sheetName val="2"/>
      <sheetName val="9 "/>
      <sheetName val="9.1"/>
      <sheetName val="9.2"/>
      <sheetName val="9.3"/>
      <sheetName val=" 9.4"/>
      <sheetName val="9.5"/>
      <sheetName val="9.7"/>
      <sheetName val="9.2+9.5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5">
          <cell r="Q35">
            <v>6713.9</v>
          </cell>
        </row>
      </sheetData>
      <sheetData sheetId="10">
        <row r="111">
          <cell r="X111">
            <v>2661.66</v>
          </cell>
        </row>
        <row r="113">
          <cell r="X113">
            <v>2908.32</v>
          </cell>
        </row>
        <row r="132">
          <cell r="X132">
            <v>2589.4299999999998</v>
          </cell>
        </row>
        <row r="134">
          <cell r="X134">
            <v>2710.26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Normal="100" zoomScaleSheetLayoutView="115" workbookViewId="0">
      <selection activeCell="D55" sqref="D55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7.42578125" style="8" customWidth="1"/>
    <col min="5" max="5" width="19.85546875" style="9" customWidth="1"/>
    <col min="6" max="6" width="13.140625" style="1" customWidth="1"/>
    <col min="7" max="7" width="9.42578125" style="1" bestFit="1" customWidth="1"/>
    <col min="8" max="251" width="7.7109375" style="1" customWidth="1"/>
    <col min="252" max="252" width="71" style="1" customWidth="1"/>
    <col min="253" max="253" width="6.28515625" style="1" customWidth="1"/>
    <col min="254" max="254" width="18" style="1" customWidth="1"/>
    <col min="255" max="255" width="16.28515625" style="1" customWidth="1"/>
    <col min="256" max="16384" width="16.42578125" style="1"/>
  </cols>
  <sheetData>
    <row r="1" spans="1:6" ht="15.75" x14ac:dyDescent="0.2">
      <c r="B1" s="5"/>
      <c r="C1" s="1"/>
      <c r="D1" s="11" t="s">
        <v>128</v>
      </c>
      <c r="F1" s="3"/>
    </row>
    <row r="2" spans="1:6" ht="15.75" x14ac:dyDescent="0.2">
      <c r="B2" s="5"/>
      <c r="C2" s="1"/>
      <c r="D2" s="11" t="s">
        <v>7</v>
      </c>
      <c r="F2" s="3"/>
    </row>
    <row r="3" spans="1:6" ht="15.75" x14ac:dyDescent="0.2">
      <c r="B3" s="5"/>
      <c r="C3" s="1"/>
      <c r="D3" s="11" t="s">
        <v>8</v>
      </c>
      <c r="F3" s="3"/>
    </row>
    <row r="4" spans="1:6" ht="15.75" x14ac:dyDescent="0.2">
      <c r="B4" s="5"/>
      <c r="C4" s="5"/>
      <c r="D4" s="5"/>
      <c r="F4" s="6"/>
    </row>
    <row r="5" spans="1:6" ht="52.5" customHeight="1" x14ac:dyDescent="0.2">
      <c r="A5" s="43" t="s">
        <v>129</v>
      </c>
      <c r="B5" s="43"/>
      <c r="C5" s="43"/>
      <c r="D5" s="43"/>
      <c r="E5" s="10"/>
      <c r="F5" s="4"/>
    </row>
    <row r="6" spans="1:6" ht="21" customHeight="1" x14ac:dyDescent="0.2"/>
    <row r="7" spans="1:6" s="2" customFormat="1" ht="28.5" customHeight="1" x14ac:dyDescent="0.2">
      <c r="A7" s="13" t="s">
        <v>110</v>
      </c>
      <c r="B7" s="14" t="s">
        <v>4</v>
      </c>
      <c r="C7" s="41" t="s">
        <v>111</v>
      </c>
      <c r="D7" s="15" t="s">
        <v>5</v>
      </c>
      <c r="E7" s="12"/>
      <c r="F7" s="37"/>
    </row>
    <row r="8" spans="1:6" s="25" customFormat="1" ht="24" x14ac:dyDescent="0.2">
      <c r="A8" s="22">
        <v>1</v>
      </c>
      <c r="B8" s="23" t="s">
        <v>92</v>
      </c>
      <c r="C8" s="32" t="s">
        <v>122</v>
      </c>
      <c r="D8" s="33">
        <f>D9+D10+D11+D16+D17</f>
        <v>972237.22</v>
      </c>
      <c r="E8" s="40"/>
      <c r="F8" s="36"/>
    </row>
    <row r="9" spans="1:6" s="25" customFormat="1" x14ac:dyDescent="0.2">
      <c r="A9" s="26" t="s">
        <v>9</v>
      </c>
      <c r="B9" s="27" t="s">
        <v>10</v>
      </c>
      <c r="C9" s="32" t="s">
        <v>122</v>
      </c>
      <c r="D9" s="34">
        <f>458600.82+23886.95</f>
        <v>482487.77</v>
      </c>
      <c r="E9" s="40"/>
      <c r="F9" s="36"/>
    </row>
    <row r="10" spans="1:6" s="25" customFormat="1" x14ac:dyDescent="0.2">
      <c r="A10" s="26" t="s">
        <v>11</v>
      </c>
      <c r="B10" s="27" t="s">
        <v>93</v>
      </c>
      <c r="C10" s="32" t="s">
        <v>122</v>
      </c>
      <c r="D10" s="34">
        <f>135401.09+7239.77</f>
        <v>142640.85999999999</v>
      </c>
      <c r="E10" s="24"/>
    </row>
    <row r="11" spans="1:6" s="25" customFormat="1" x14ac:dyDescent="0.2">
      <c r="A11" s="26" t="s">
        <v>12</v>
      </c>
      <c r="B11" s="27" t="s">
        <v>13</v>
      </c>
      <c r="C11" s="32" t="s">
        <v>122</v>
      </c>
      <c r="D11" s="33">
        <f>D12+D13+D14+D15</f>
        <v>119834.36</v>
      </c>
      <c r="E11" s="24"/>
    </row>
    <row r="12" spans="1:6" x14ac:dyDescent="0.2">
      <c r="A12" s="16" t="s">
        <v>14</v>
      </c>
      <c r="B12" s="17" t="s">
        <v>94</v>
      </c>
      <c r="C12" s="32" t="s">
        <v>122</v>
      </c>
      <c r="D12" s="34">
        <f>79473.46+2009.12</f>
        <v>81482.58</v>
      </c>
    </row>
    <row r="13" spans="1:6" x14ac:dyDescent="0.2">
      <c r="A13" s="16" t="s">
        <v>15</v>
      </c>
      <c r="B13" s="17" t="s">
        <v>16</v>
      </c>
      <c r="C13" s="32" t="s">
        <v>122</v>
      </c>
      <c r="D13" s="34">
        <v>6654.18</v>
      </c>
    </row>
    <row r="14" spans="1:6" x14ac:dyDescent="0.2">
      <c r="A14" s="16" t="s">
        <v>17</v>
      </c>
      <c r="B14" s="17" t="s">
        <v>18</v>
      </c>
      <c r="C14" s="32" t="s">
        <v>122</v>
      </c>
      <c r="D14" s="34">
        <v>29043.67</v>
      </c>
    </row>
    <row r="15" spans="1:6" x14ac:dyDescent="0.2">
      <c r="A15" s="16" t="s">
        <v>19</v>
      </c>
      <c r="B15" s="17" t="s">
        <v>20</v>
      </c>
      <c r="C15" s="32" t="s">
        <v>122</v>
      </c>
      <c r="D15" s="34">
        <v>2653.93</v>
      </c>
    </row>
    <row r="16" spans="1:6" s="25" customFormat="1" x14ac:dyDescent="0.2">
      <c r="A16" s="26" t="s">
        <v>21</v>
      </c>
      <c r="B16" s="27" t="s">
        <v>22</v>
      </c>
      <c r="C16" s="32" t="s">
        <v>122</v>
      </c>
      <c r="D16" s="33">
        <f>48872.32+509.53</f>
        <v>49381.85</v>
      </c>
      <c r="E16" s="24"/>
    </row>
    <row r="17" spans="1:7" s="25" customFormat="1" x14ac:dyDescent="0.2">
      <c r="A17" s="26" t="s">
        <v>23</v>
      </c>
      <c r="B17" s="27" t="s">
        <v>24</v>
      </c>
      <c r="C17" s="32" t="s">
        <v>122</v>
      </c>
      <c r="D17" s="33">
        <f>D18+D24+D27+D30+D40+D41</f>
        <v>177892.38</v>
      </c>
      <c r="E17" s="24"/>
    </row>
    <row r="18" spans="1:7" s="25" customFormat="1" x14ac:dyDescent="0.2">
      <c r="A18" s="26" t="s">
        <v>25</v>
      </c>
      <c r="B18" s="28" t="s">
        <v>26</v>
      </c>
      <c r="C18" s="32" t="s">
        <v>122</v>
      </c>
      <c r="D18" s="33">
        <f>D19+D20+D21+D22+D23</f>
        <v>64349.630000000005</v>
      </c>
      <c r="E18" s="24"/>
      <c r="G18" s="36"/>
    </row>
    <row r="19" spans="1:7" x14ac:dyDescent="0.2">
      <c r="A19" s="16" t="s">
        <v>27</v>
      </c>
      <c r="B19" s="18" t="s">
        <v>96</v>
      </c>
      <c r="C19" s="32" t="s">
        <v>122</v>
      </c>
      <c r="D19" s="34">
        <v>11941.08</v>
      </c>
      <c r="E19" s="39"/>
    </row>
    <row r="20" spans="1:7" x14ac:dyDescent="0.2">
      <c r="A20" s="16" t="s">
        <v>28</v>
      </c>
      <c r="B20" s="18" t="s">
        <v>95</v>
      </c>
      <c r="C20" s="32" t="s">
        <v>122</v>
      </c>
      <c r="D20" s="34">
        <v>45138.43</v>
      </c>
    </row>
    <row r="21" spans="1:7" ht="24" x14ac:dyDescent="0.2">
      <c r="A21" s="16" t="s">
        <v>30</v>
      </c>
      <c r="B21" s="19" t="s">
        <v>29</v>
      </c>
      <c r="C21" s="32" t="s">
        <v>122</v>
      </c>
      <c r="D21" s="34">
        <v>6748.61</v>
      </c>
    </row>
    <row r="22" spans="1:7" x14ac:dyDescent="0.2">
      <c r="A22" s="16" t="s">
        <v>112</v>
      </c>
      <c r="B22" s="18" t="s">
        <v>97</v>
      </c>
      <c r="C22" s="32" t="s">
        <v>122</v>
      </c>
      <c r="D22" s="34">
        <v>507.51</v>
      </c>
    </row>
    <row r="23" spans="1:7" x14ac:dyDescent="0.2">
      <c r="A23" s="16" t="s">
        <v>113</v>
      </c>
      <c r="B23" s="19" t="s">
        <v>31</v>
      </c>
      <c r="C23" s="32" t="s">
        <v>122</v>
      </c>
      <c r="D23" s="34">
        <v>14</v>
      </c>
    </row>
    <row r="24" spans="1:7" s="25" customFormat="1" x14ac:dyDescent="0.2">
      <c r="A24" s="26" t="s">
        <v>32</v>
      </c>
      <c r="B24" s="28" t="s">
        <v>33</v>
      </c>
      <c r="C24" s="32" t="s">
        <v>122</v>
      </c>
      <c r="D24" s="33">
        <f>D25+D26</f>
        <v>638.57000000000005</v>
      </c>
      <c r="E24" s="24"/>
    </row>
    <row r="25" spans="1:7" ht="24" x14ac:dyDescent="0.2">
      <c r="A25" s="16" t="s">
        <v>34</v>
      </c>
      <c r="B25" s="18" t="s">
        <v>36</v>
      </c>
      <c r="C25" s="32" t="s">
        <v>122</v>
      </c>
      <c r="D25" s="34">
        <v>30.96</v>
      </c>
    </row>
    <row r="26" spans="1:7" x14ac:dyDescent="0.2">
      <c r="A26" s="16" t="s">
        <v>35</v>
      </c>
      <c r="B26" s="18" t="s">
        <v>37</v>
      </c>
      <c r="C26" s="32" t="s">
        <v>122</v>
      </c>
      <c r="D26" s="38">
        <v>607.61</v>
      </c>
    </row>
    <row r="27" spans="1:7" s="25" customFormat="1" x14ac:dyDescent="0.2">
      <c r="A27" s="26" t="s">
        <v>38</v>
      </c>
      <c r="B27" s="28" t="s">
        <v>39</v>
      </c>
      <c r="C27" s="32" t="s">
        <v>122</v>
      </c>
      <c r="D27" s="33">
        <f>D28+D29</f>
        <v>21654.95</v>
      </c>
      <c r="E27" s="24"/>
    </row>
    <row r="28" spans="1:7" x14ac:dyDescent="0.2">
      <c r="A28" s="16" t="s">
        <v>40</v>
      </c>
      <c r="B28" s="18" t="s">
        <v>41</v>
      </c>
      <c r="C28" s="32" t="s">
        <v>122</v>
      </c>
      <c r="D28" s="34">
        <v>21457.72</v>
      </c>
    </row>
    <row r="29" spans="1:7" x14ac:dyDescent="0.2">
      <c r="A29" s="16" t="s">
        <v>42</v>
      </c>
      <c r="B29" s="18" t="s">
        <v>127</v>
      </c>
      <c r="C29" s="32" t="s">
        <v>122</v>
      </c>
      <c r="D29" s="34">
        <f>176.89+20.34</f>
        <v>197.23</v>
      </c>
      <c r="E29" s="39"/>
    </row>
    <row r="30" spans="1:7" s="25" customFormat="1" x14ac:dyDescent="0.2">
      <c r="A30" s="26" t="s">
        <v>43</v>
      </c>
      <c r="B30" s="28" t="s">
        <v>44</v>
      </c>
      <c r="C30" s="32" t="s">
        <v>122</v>
      </c>
      <c r="D30" s="33">
        <f>SUM(D31:D35)</f>
        <v>45104.15</v>
      </c>
      <c r="E30" s="24"/>
    </row>
    <row r="31" spans="1:7" x14ac:dyDescent="0.2">
      <c r="A31" s="16" t="s">
        <v>45</v>
      </c>
      <c r="B31" s="18" t="s">
        <v>46</v>
      </c>
      <c r="C31" s="32" t="s">
        <v>122</v>
      </c>
      <c r="D31" s="34">
        <v>2933.41</v>
      </c>
    </row>
    <row r="32" spans="1:7" x14ac:dyDescent="0.2">
      <c r="A32" s="16" t="s">
        <v>47</v>
      </c>
      <c r="B32" s="18" t="s">
        <v>48</v>
      </c>
      <c r="C32" s="32" t="s">
        <v>122</v>
      </c>
      <c r="D32" s="34">
        <v>16459.12</v>
      </c>
    </row>
    <row r="33" spans="1:5" x14ac:dyDescent="0.2">
      <c r="A33" s="16" t="s">
        <v>49</v>
      </c>
      <c r="B33" s="18" t="s">
        <v>50</v>
      </c>
      <c r="C33" s="32" t="s">
        <v>122</v>
      </c>
      <c r="D33" s="34">
        <v>3647.24</v>
      </c>
    </row>
    <row r="34" spans="1:5" x14ac:dyDescent="0.2">
      <c r="A34" s="16" t="s">
        <v>51</v>
      </c>
      <c r="B34" s="18" t="s">
        <v>52</v>
      </c>
      <c r="C34" s="32" t="s">
        <v>122</v>
      </c>
      <c r="D34" s="34">
        <v>832.78</v>
      </c>
    </row>
    <row r="35" spans="1:5" x14ac:dyDescent="0.2">
      <c r="A35" s="16" t="s">
        <v>53</v>
      </c>
      <c r="B35" s="18" t="s">
        <v>54</v>
      </c>
      <c r="C35" s="32" t="s">
        <v>122</v>
      </c>
      <c r="D35" s="34">
        <f>D36+D37+D38+D39</f>
        <v>21231.600000000006</v>
      </c>
    </row>
    <row r="36" spans="1:5" x14ac:dyDescent="0.2">
      <c r="A36" s="16" t="s">
        <v>55</v>
      </c>
      <c r="B36" s="19" t="s">
        <v>56</v>
      </c>
      <c r="C36" s="32" t="s">
        <v>122</v>
      </c>
      <c r="D36" s="34">
        <v>0</v>
      </c>
    </row>
    <row r="37" spans="1:5" ht="24" x14ac:dyDescent="0.2">
      <c r="A37" s="16" t="s">
        <v>57</v>
      </c>
      <c r="B37" s="19" t="s">
        <v>58</v>
      </c>
      <c r="C37" s="32" t="s">
        <v>122</v>
      </c>
      <c r="D37" s="34">
        <v>11946.04</v>
      </c>
    </row>
    <row r="38" spans="1:5" x14ac:dyDescent="0.2">
      <c r="A38" s="16" t="s">
        <v>59</v>
      </c>
      <c r="B38" s="19" t="s">
        <v>60</v>
      </c>
      <c r="C38" s="32" t="s">
        <v>122</v>
      </c>
      <c r="D38" s="34">
        <v>1000</v>
      </c>
    </row>
    <row r="39" spans="1:5" x14ac:dyDescent="0.2">
      <c r="A39" s="16" t="s">
        <v>61</v>
      </c>
      <c r="B39" s="19" t="s">
        <v>62</v>
      </c>
      <c r="C39" s="32" t="s">
        <v>122</v>
      </c>
      <c r="D39" s="34">
        <v>8285.5600000000049</v>
      </c>
    </row>
    <row r="40" spans="1:5" s="25" customFormat="1" x14ac:dyDescent="0.2">
      <c r="A40" s="26" t="s">
        <v>63</v>
      </c>
      <c r="B40" s="28" t="s">
        <v>64</v>
      </c>
      <c r="C40" s="32" t="s">
        <v>122</v>
      </c>
      <c r="D40" s="33">
        <f>[1]TDSheet!$C$76</f>
        <v>37186.39</v>
      </c>
      <c r="E40" s="24"/>
    </row>
    <row r="41" spans="1:5" s="25" customFormat="1" x14ac:dyDescent="0.2">
      <c r="A41" s="26" t="s">
        <v>65</v>
      </c>
      <c r="B41" s="28" t="s">
        <v>66</v>
      </c>
      <c r="C41" s="32" t="s">
        <v>122</v>
      </c>
      <c r="D41" s="33">
        <f>SUM(D42:D47)</f>
        <v>8958.69</v>
      </c>
      <c r="E41" s="24"/>
    </row>
    <row r="42" spans="1:5" x14ac:dyDescent="0.2">
      <c r="A42" s="16" t="s">
        <v>67</v>
      </c>
      <c r="B42" s="18" t="s">
        <v>69</v>
      </c>
      <c r="C42" s="32" t="s">
        <v>122</v>
      </c>
      <c r="D42" s="34">
        <v>2075.41</v>
      </c>
    </row>
    <row r="43" spans="1:5" x14ac:dyDescent="0.2">
      <c r="A43" s="16" t="s">
        <v>68</v>
      </c>
      <c r="B43" s="18" t="s">
        <v>71</v>
      </c>
      <c r="C43" s="32" t="s">
        <v>122</v>
      </c>
      <c r="D43" s="34">
        <f>3259.78+220</f>
        <v>3479.78</v>
      </c>
    </row>
    <row r="44" spans="1:5" x14ac:dyDescent="0.2">
      <c r="A44" s="16" t="s">
        <v>70</v>
      </c>
      <c r="B44" s="18" t="s">
        <v>73</v>
      </c>
      <c r="C44" s="32" t="s">
        <v>122</v>
      </c>
      <c r="D44" s="34">
        <v>680</v>
      </c>
    </row>
    <row r="45" spans="1:5" x14ac:dyDescent="0.2">
      <c r="A45" s="16" t="s">
        <v>72</v>
      </c>
      <c r="B45" s="18" t="s">
        <v>75</v>
      </c>
      <c r="C45" s="32" t="s">
        <v>122</v>
      </c>
      <c r="D45" s="34">
        <v>0</v>
      </c>
    </row>
    <row r="46" spans="1:5" x14ac:dyDescent="0.2">
      <c r="A46" s="16" t="s">
        <v>74</v>
      </c>
      <c r="B46" s="18" t="s">
        <v>77</v>
      </c>
      <c r="C46" s="32" t="s">
        <v>122</v>
      </c>
      <c r="D46" s="34">
        <v>0</v>
      </c>
    </row>
    <row r="47" spans="1:5" x14ac:dyDescent="0.2">
      <c r="A47" s="16" t="s">
        <v>76</v>
      </c>
      <c r="B47" s="18" t="s">
        <v>62</v>
      </c>
      <c r="C47" s="32" t="s">
        <v>122</v>
      </c>
      <c r="D47" s="34">
        <f>1888.22+835.28</f>
        <v>2723.5</v>
      </c>
    </row>
    <row r="48" spans="1:5" s="25" customFormat="1" x14ac:dyDescent="0.2">
      <c r="A48" s="26" t="s">
        <v>6</v>
      </c>
      <c r="B48" s="23" t="s">
        <v>78</v>
      </c>
      <c r="C48" s="32" t="s">
        <v>122</v>
      </c>
      <c r="D48" s="33">
        <v>2000</v>
      </c>
      <c r="E48" s="24"/>
    </row>
    <row r="49" spans="1:5" s="25" customFormat="1" x14ac:dyDescent="0.2">
      <c r="A49" s="26" t="s">
        <v>0</v>
      </c>
      <c r="B49" s="23" t="s">
        <v>79</v>
      </c>
      <c r="C49" s="32" t="s">
        <v>122</v>
      </c>
      <c r="D49" s="33">
        <f>D50+D51+D52+D53+D54</f>
        <v>24498.356100000001</v>
      </c>
      <c r="E49" s="24"/>
    </row>
    <row r="50" spans="1:5" x14ac:dyDescent="0.2">
      <c r="A50" s="16" t="s">
        <v>80</v>
      </c>
      <c r="B50" s="17" t="s">
        <v>81</v>
      </c>
      <c r="C50" s="32" t="s">
        <v>122</v>
      </c>
      <c r="D50" s="34">
        <f>400*0.87</f>
        <v>348</v>
      </c>
    </row>
    <row r="51" spans="1:5" x14ac:dyDescent="0.2">
      <c r="A51" s="16" t="s">
        <v>82</v>
      </c>
      <c r="B51" s="17" t="s">
        <v>83</v>
      </c>
      <c r="C51" s="32" t="s">
        <v>122</v>
      </c>
      <c r="D51" s="34">
        <v>0</v>
      </c>
    </row>
    <row r="52" spans="1:5" x14ac:dyDescent="0.2">
      <c r="A52" s="16" t="s">
        <v>84</v>
      </c>
      <c r="B52" s="17" t="s">
        <v>85</v>
      </c>
      <c r="C52" s="32" t="s">
        <v>122</v>
      </c>
      <c r="D52" s="34">
        <f>20714.12*0.87</f>
        <v>18021.2844</v>
      </c>
    </row>
    <row r="53" spans="1:5" x14ac:dyDescent="0.2">
      <c r="A53" s="16" t="s">
        <v>86</v>
      </c>
      <c r="B53" s="17" t="s">
        <v>87</v>
      </c>
      <c r="C53" s="32" t="s">
        <v>122</v>
      </c>
      <c r="D53" s="34">
        <v>0</v>
      </c>
    </row>
    <row r="54" spans="1:5" x14ac:dyDescent="0.2">
      <c r="A54" s="16" t="s">
        <v>88</v>
      </c>
      <c r="B54" s="17" t="s">
        <v>62</v>
      </c>
      <c r="C54" s="32" t="s">
        <v>122</v>
      </c>
      <c r="D54" s="34">
        <f>(6044.91+1000)*0.87</f>
        <v>6129.0716999999995</v>
      </c>
    </row>
    <row r="55" spans="1:5" s="25" customFormat="1" x14ac:dyDescent="0.2">
      <c r="A55" s="26" t="s">
        <v>1</v>
      </c>
      <c r="B55" s="28" t="s">
        <v>98</v>
      </c>
      <c r="C55" s="32" t="s">
        <v>122</v>
      </c>
      <c r="D55" s="33">
        <f>D56+D61</f>
        <v>0</v>
      </c>
      <c r="E55" s="24"/>
    </row>
    <row r="56" spans="1:5" s="25" customFormat="1" x14ac:dyDescent="0.2">
      <c r="A56" s="26" t="s">
        <v>89</v>
      </c>
      <c r="B56" s="29" t="s">
        <v>99</v>
      </c>
      <c r="C56" s="32" t="s">
        <v>122</v>
      </c>
      <c r="D56" s="33">
        <v>0</v>
      </c>
      <c r="E56" s="24"/>
    </row>
    <row r="57" spans="1:5" x14ac:dyDescent="0.2">
      <c r="A57" s="16" t="s">
        <v>114</v>
      </c>
      <c r="B57" s="20" t="s">
        <v>100</v>
      </c>
      <c r="C57" s="32" t="s">
        <v>122</v>
      </c>
      <c r="D57" s="34">
        <v>0</v>
      </c>
    </row>
    <row r="58" spans="1:5" x14ac:dyDescent="0.2">
      <c r="A58" s="16" t="s">
        <v>115</v>
      </c>
      <c r="B58" s="20" t="s">
        <v>101</v>
      </c>
      <c r="C58" s="32" t="s">
        <v>122</v>
      </c>
      <c r="D58" s="34">
        <v>0</v>
      </c>
    </row>
    <row r="59" spans="1:5" x14ac:dyDescent="0.2">
      <c r="A59" s="16" t="s">
        <v>116</v>
      </c>
      <c r="B59" s="20" t="s">
        <v>102</v>
      </c>
      <c r="C59" s="32" t="s">
        <v>122</v>
      </c>
      <c r="D59" s="34">
        <v>0</v>
      </c>
    </row>
    <row r="60" spans="1:5" ht="24" x14ac:dyDescent="0.2">
      <c r="A60" s="16" t="s">
        <v>117</v>
      </c>
      <c r="B60" s="20" t="s">
        <v>103</v>
      </c>
      <c r="C60" s="32" t="s">
        <v>122</v>
      </c>
      <c r="D60" s="34">
        <v>0</v>
      </c>
    </row>
    <row r="61" spans="1:5" s="25" customFormat="1" x14ac:dyDescent="0.2">
      <c r="A61" s="26" t="s">
        <v>90</v>
      </c>
      <c r="B61" s="29" t="s">
        <v>91</v>
      </c>
      <c r="C61" s="32" t="s">
        <v>122</v>
      </c>
      <c r="D61" s="33">
        <v>0</v>
      </c>
      <c r="E61" s="24"/>
    </row>
    <row r="62" spans="1:5" s="25" customFormat="1" x14ac:dyDescent="0.2">
      <c r="A62" s="30" t="s">
        <v>2</v>
      </c>
      <c r="B62" s="31" t="s">
        <v>104</v>
      </c>
      <c r="C62" s="32" t="s">
        <v>122</v>
      </c>
      <c r="D62" s="33">
        <v>817752.37</v>
      </c>
      <c r="E62" s="40"/>
    </row>
    <row r="63" spans="1:5" s="25" customFormat="1" x14ac:dyDescent="0.2">
      <c r="A63" s="30" t="s">
        <v>3</v>
      </c>
      <c r="B63" s="44" t="s">
        <v>105</v>
      </c>
      <c r="C63" s="45"/>
      <c r="D63" s="46"/>
      <c r="E63" s="24"/>
    </row>
    <row r="64" spans="1:5" x14ac:dyDescent="0.2">
      <c r="A64" s="16" t="s">
        <v>118</v>
      </c>
      <c r="B64" s="21" t="s">
        <v>106</v>
      </c>
      <c r="C64" s="32" t="s">
        <v>123</v>
      </c>
      <c r="D64" s="35">
        <v>1485</v>
      </c>
    </row>
    <row r="65" spans="1:4" x14ac:dyDescent="0.2">
      <c r="A65" s="16" t="s">
        <v>119</v>
      </c>
      <c r="B65" s="21" t="s">
        <v>107</v>
      </c>
      <c r="C65" s="32" t="s">
        <v>124</v>
      </c>
      <c r="D65" s="42">
        <v>5829.9</v>
      </c>
    </row>
    <row r="66" spans="1:4" x14ac:dyDescent="0.2">
      <c r="A66" s="16" t="s">
        <v>120</v>
      </c>
      <c r="B66" s="21" t="s">
        <v>108</v>
      </c>
      <c r="C66" s="32" t="s">
        <v>125</v>
      </c>
      <c r="D66" s="35">
        <v>609</v>
      </c>
    </row>
    <row r="67" spans="1:4" x14ac:dyDescent="0.2">
      <c r="A67" s="16" t="s">
        <v>121</v>
      </c>
      <c r="B67" s="21" t="s">
        <v>109</v>
      </c>
      <c r="C67" s="32" t="s">
        <v>126</v>
      </c>
      <c r="D67" s="34">
        <v>0.2</v>
      </c>
    </row>
  </sheetData>
  <mergeCells count="2">
    <mergeCell ref="A5:D5"/>
    <mergeCell ref="B63:D63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92" orientation="portrait" r:id="rId1"/>
  <headerFooter differentOddEven="1" alignWithMargins="0">
    <oddFooter>&amp;C4</oddFooter>
    <evenFooter>&amp;C5</even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workbookViewId="0">
      <selection activeCell="B25" sqref="B25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7.42578125" style="8" customWidth="1"/>
    <col min="5" max="5" width="19.85546875" style="9" customWidth="1"/>
    <col min="6" max="6" width="13.140625" style="1" customWidth="1"/>
    <col min="7" max="7" width="9.42578125" style="1" bestFit="1" customWidth="1"/>
    <col min="8" max="251" width="7.7109375" style="1" customWidth="1"/>
    <col min="252" max="252" width="71" style="1" customWidth="1"/>
    <col min="253" max="253" width="6.28515625" style="1" customWidth="1"/>
    <col min="254" max="254" width="18" style="1" customWidth="1"/>
    <col min="255" max="255" width="16.28515625" style="1" customWidth="1"/>
    <col min="256" max="16384" width="16.42578125" style="1"/>
  </cols>
  <sheetData>
    <row r="1" spans="1:6" ht="15.75" x14ac:dyDescent="0.2">
      <c r="B1" s="5"/>
      <c r="C1" s="1"/>
      <c r="D1" s="11" t="s">
        <v>128</v>
      </c>
      <c r="F1" s="3"/>
    </row>
    <row r="2" spans="1:6" ht="15.75" x14ac:dyDescent="0.2">
      <c r="B2" s="5"/>
      <c r="C2" s="1"/>
      <c r="D2" s="11" t="s">
        <v>7</v>
      </c>
      <c r="F2" s="3"/>
    </row>
    <row r="3" spans="1:6" ht="15.75" x14ac:dyDescent="0.2">
      <c r="B3" s="5"/>
      <c r="C3" s="1"/>
      <c r="D3" s="11" t="s">
        <v>8</v>
      </c>
      <c r="F3" s="3"/>
    </row>
    <row r="4" spans="1:6" ht="15.75" x14ac:dyDescent="0.2">
      <c r="B4" s="5"/>
      <c r="C4" s="5"/>
      <c r="D4" s="5"/>
      <c r="F4" s="6"/>
    </row>
    <row r="5" spans="1:6" ht="52.5" customHeight="1" x14ac:dyDescent="0.2">
      <c r="A5" s="43" t="s">
        <v>130</v>
      </c>
      <c r="B5" s="43"/>
      <c r="C5" s="43"/>
      <c r="D5" s="43"/>
      <c r="E5" s="10"/>
      <c r="F5" s="4"/>
    </row>
    <row r="6" spans="1:6" ht="21" customHeight="1" x14ac:dyDescent="0.2"/>
    <row r="7" spans="1:6" s="2" customFormat="1" ht="28.5" customHeight="1" x14ac:dyDescent="0.2">
      <c r="A7" s="13" t="s">
        <v>110</v>
      </c>
      <c r="B7" s="14" t="s">
        <v>4</v>
      </c>
      <c r="C7" s="41" t="s">
        <v>111</v>
      </c>
      <c r="D7" s="15" t="s">
        <v>5</v>
      </c>
      <c r="E7" s="12"/>
      <c r="F7" s="37"/>
    </row>
    <row r="8" spans="1:6" s="25" customFormat="1" ht="24" x14ac:dyDescent="0.2">
      <c r="A8" s="22">
        <v>1</v>
      </c>
      <c r="B8" s="23" t="s">
        <v>92</v>
      </c>
      <c r="C8" s="32" t="s">
        <v>122</v>
      </c>
      <c r="D8" s="33">
        <f>D9+D10+D11+D16+D17</f>
        <v>928288.77000000014</v>
      </c>
      <c r="E8" s="40"/>
      <c r="F8" s="36"/>
    </row>
    <row r="9" spans="1:6" s="25" customFormat="1" x14ac:dyDescent="0.2">
      <c r="A9" s="26" t="s">
        <v>9</v>
      </c>
      <c r="B9" s="27" t="s">
        <v>10</v>
      </c>
      <c r="C9" s="32" t="s">
        <v>122</v>
      </c>
      <c r="D9" s="34">
        <v>480326.08</v>
      </c>
      <c r="E9" s="24"/>
      <c r="F9" s="36"/>
    </row>
    <row r="10" spans="1:6" s="25" customFormat="1" x14ac:dyDescent="0.2">
      <c r="A10" s="26" t="s">
        <v>11</v>
      </c>
      <c r="B10" s="27" t="s">
        <v>93</v>
      </c>
      <c r="C10" s="32" t="s">
        <v>122</v>
      </c>
      <c r="D10" s="34">
        <v>143697.75</v>
      </c>
      <c r="E10" s="24"/>
    </row>
    <row r="11" spans="1:6" s="25" customFormat="1" x14ac:dyDescent="0.2">
      <c r="A11" s="26" t="s">
        <v>12</v>
      </c>
      <c r="B11" s="27" t="s">
        <v>13</v>
      </c>
      <c r="C11" s="32" t="s">
        <v>122</v>
      </c>
      <c r="D11" s="33">
        <f>D12+D13+D14+D15</f>
        <v>113238.25000000001</v>
      </c>
      <c r="E11" s="24"/>
    </row>
    <row r="12" spans="1:6" x14ac:dyDescent="0.2">
      <c r="A12" s="16" t="s">
        <v>14</v>
      </c>
      <c r="B12" s="17" t="s">
        <v>94</v>
      </c>
      <c r="C12" s="32" t="s">
        <v>122</v>
      </c>
      <c r="D12" s="34">
        <v>66832.530000000013</v>
      </c>
    </row>
    <row r="13" spans="1:6" x14ac:dyDescent="0.2">
      <c r="A13" s="16" t="s">
        <v>15</v>
      </c>
      <c r="B13" s="17" t="s">
        <v>16</v>
      </c>
      <c r="C13" s="32" t="s">
        <v>122</v>
      </c>
      <c r="D13" s="34">
        <v>7044.06</v>
      </c>
    </row>
    <row r="14" spans="1:6" x14ac:dyDescent="0.2">
      <c r="A14" s="16" t="s">
        <v>17</v>
      </c>
      <c r="B14" s="17" t="s">
        <v>18</v>
      </c>
      <c r="C14" s="32" t="s">
        <v>122</v>
      </c>
      <c r="D14" s="34">
        <v>34019.18</v>
      </c>
    </row>
    <row r="15" spans="1:6" x14ac:dyDescent="0.2">
      <c r="A15" s="16" t="s">
        <v>19</v>
      </c>
      <c r="B15" s="17" t="s">
        <v>20</v>
      </c>
      <c r="C15" s="32" t="s">
        <v>122</v>
      </c>
      <c r="D15" s="34">
        <v>5342.48</v>
      </c>
    </row>
    <row r="16" spans="1:6" s="25" customFormat="1" x14ac:dyDescent="0.2">
      <c r="A16" s="26" t="s">
        <v>21</v>
      </c>
      <c r="B16" s="27" t="s">
        <v>22</v>
      </c>
      <c r="C16" s="32" t="s">
        <v>122</v>
      </c>
      <c r="D16" s="33">
        <v>44875.18</v>
      </c>
      <c r="E16" s="24"/>
    </row>
    <row r="17" spans="1:7" s="25" customFormat="1" x14ac:dyDescent="0.2">
      <c r="A17" s="26" t="s">
        <v>23</v>
      </c>
      <c r="B17" s="27" t="s">
        <v>24</v>
      </c>
      <c r="C17" s="32" t="s">
        <v>122</v>
      </c>
      <c r="D17" s="33">
        <f>D18+D24+D27+D30+D40+D41</f>
        <v>146151.51</v>
      </c>
      <c r="E17" s="24"/>
    </row>
    <row r="18" spans="1:7" s="25" customFormat="1" x14ac:dyDescent="0.2">
      <c r="A18" s="26" t="s">
        <v>25</v>
      </c>
      <c r="B18" s="28" t="s">
        <v>26</v>
      </c>
      <c r="C18" s="32" t="s">
        <v>122</v>
      </c>
      <c r="D18" s="33">
        <f>D19+D20+D21+D22+D23</f>
        <v>37405.549999999996</v>
      </c>
      <c r="E18" s="24"/>
      <c r="G18" s="36"/>
    </row>
    <row r="19" spans="1:7" x14ac:dyDescent="0.2">
      <c r="A19" s="16" t="s">
        <v>27</v>
      </c>
      <c r="B19" s="18" t="s">
        <v>96</v>
      </c>
      <c r="C19" s="32" t="s">
        <v>122</v>
      </c>
      <c r="D19" s="34">
        <v>12104.41</v>
      </c>
      <c r="E19" s="39"/>
    </row>
    <row r="20" spans="1:7" x14ac:dyDescent="0.2">
      <c r="A20" s="16" t="s">
        <v>28</v>
      </c>
      <c r="B20" s="18" t="s">
        <v>95</v>
      </c>
      <c r="C20" s="32" t="s">
        <v>122</v>
      </c>
      <c r="D20" s="34">
        <v>18060.89</v>
      </c>
    </row>
    <row r="21" spans="1:7" ht="24" x14ac:dyDescent="0.2">
      <c r="A21" s="16" t="s">
        <v>30</v>
      </c>
      <c r="B21" s="19" t="s">
        <v>29</v>
      </c>
      <c r="C21" s="32" t="s">
        <v>122</v>
      </c>
      <c r="D21" s="34">
        <v>6748.61</v>
      </c>
    </row>
    <row r="22" spans="1:7" x14ac:dyDescent="0.2">
      <c r="A22" s="16" t="s">
        <v>112</v>
      </c>
      <c r="B22" s="18" t="s">
        <v>97</v>
      </c>
      <c r="C22" s="32" t="s">
        <v>122</v>
      </c>
      <c r="D22" s="34">
        <v>489.70000000000005</v>
      </c>
    </row>
    <row r="23" spans="1:7" x14ac:dyDescent="0.2">
      <c r="A23" s="16" t="s">
        <v>113</v>
      </c>
      <c r="B23" s="19" t="s">
        <v>31</v>
      </c>
      <c r="C23" s="32" t="s">
        <v>122</v>
      </c>
      <c r="D23" s="34">
        <v>1.94</v>
      </c>
    </row>
    <row r="24" spans="1:7" s="25" customFormat="1" x14ac:dyDescent="0.2">
      <c r="A24" s="26" t="s">
        <v>32</v>
      </c>
      <c r="B24" s="28" t="s">
        <v>33</v>
      </c>
      <c r="C24" s="32" t="s">
        <v>122</v>
      </c>
      <c r="D24" s="33">
        <f>D25+D26</f>
        <v>755.96</v>
      </c>
      <c r="E24" s="24"/>
    </row>
    <row r="25" spans="1:7" ht="24" x14ac:dyDescent="0.2">
      <c r="A25" s="16" t="s">
        <v>34</v>
      </c>
      <c r="B25" s="18" t="s">
        <v>36</v>
      </c>
      <c r="C25" s="32" t="s">
        <v>122</v>
      </c>
      <c r="D25" s="34">
        <v>24.52</v>
      </c>
    </row>
    <row r="26" spans="1:7" x14ac:dyDescent="0.2">
      <c r="A26" s="16" t="s">
        <v>35</v>
      </c>
      <c r="B26" s="18" t="s">
        <v>37</v>
      </c>
      <c r="C26" s="32" t="s">
        <v>122</v>
      </c>
      <c r="D26" s="38">
        <v>731.44</v>
      </c>
    </row>
    <row r="27" spans="1:7" s="25" customFormat="1" x14ac:dyDescent="0.2">
      <c r="A27" s="26" t="s">
        <v>38</v>
      </c>
      <c r="B27" s="28" t="s">
        <v>39</v>
      </c>
      <c r="C27" s="32" t="s">
        <v>122</v>
      </c>
      <c r="D27" s="33">
        <f>D28+D29</f>
        <v>22427.87</v>
      </c>
      <c r="E27" s="24"/>
    </row>
    <row r="28" spans="1:7" x14ac:dyDescent="0.2">
      <c r="A28" s="16" t="s">
        <v>40</v>
      </c>
      <c r="B28" s="18" t="s">
        <v>41</v>
      </c>
      <c r="C28" s="32" t="s">
        <v>122</v>
      </c>
      <c r="D28" s="34">
        <v>22257.87</v>
      </c>
    </row>
    <row r="29" spans="1:7" x14ac:dyDescent="0.2">
      <c r="A29" s="16" t="s">
        <v>42</v>
      </c>
      <c r="B29" s="18" t="s">
        <v>127</v>
      </c>
      <c r="C29" s="32" t="s">
        <v>122</v>
      </c>
      <c r="D29" s="34">
        <v>170</v>
      </c>
      <c r="E29" s="39"/>
    </row>
    <row r="30" spans="1:7" s="25" customFormat="1" x14ac:dyDescent="0.2">
      <c r="A30" s="26" t="s">
        <v>43</v>
      </c>
      <c r="B30" s="28" t="s">
        <v>44</v>
      </c>
      <c r="C30" s="32" t="s">
        <v>122</v>
      </c>
      <c r="D30" s="33">
        <f>SUM(D31:D35)</f>
        <v>56283.55</v>
      </c>
      <c r="E30" s="40"/>
    </row>
    <row r="31" spans="1:7" x14ac:dyDescent="0.2">
      <c r="A31" s="16" t="s">
        <v>45</v>
      </c>
      <c r="B31" s="18" t="s">
        <v>46</v>
      </c>
      <c r="C31" s="32" t="s">
        <v>122</v>
      </c>
      <c r="D31" s="34">
        <f>'[2]9.2+9.5'!$X$111</f>
        <v>2661.66</v>
      </c>
    </row>
    <row r="32" spans="1:7" x14ac:dyDescent="0.2">
      <c r="A32" s="16" t="s">
        <v>47</v>
      </c>
      <c r="B32" s="18" t="s">
        <v>48</v>
      </c>
      <c r="C32" s="32" t="s">
        <v>122</v>
      </c>
      <c r="D32" s="34">
        <v>15833.52</v>
      </c>
    </row>
    <row r="33" spans="1:5" x14ac:dyDescent="0.2">
      <c r="A33" s="16" t="s">
        <v>49</v>
      </c>
      <c r="B33" s="18" t="s">
        <v>50</v>
      </c>
      <c r="C33" s="32" t="s">
        <v>122</v>
      </c>
      <c r="D33" s="34">
        <f>'[2]9.2+9.5'!$X$113</f>
        <v>2908.32</v>
      </c>
    </row>
    <row r="34" spans="1:5" x14ac:dyDescent="0.2">
      <c r="A34" s="16" t="s">
        <v>51</v>
      </c>
      <c r="B34" s="18" t="s">
        <v>52</v>
      </c>
      <c r="C34" s="32" t="s">
        <v>122</v>
      </c>
      <c r="D34" s="34">
        <v>837.08</v>
      </c>
    </row>
    <row r="35" spans="1:5" x14ac:dyDescent="0.2">
      <c r="A35" s="16" t="s">
        <v>53</v>
      </c>
      <c r="B35" s="18" t="s">
        <v>54</v>
      </c>
      <c r="C35" s="32" t="s">
        <v>122</v>
      </c>
      <c r="D35" s="34">
        <f>D36+D37+D38+D39+D40</f>
        <v>34042.97</v>
      </c>
    </row>
    <row r="36" spans="1:5" x14ac:dyDescent="0.2">
      <c r="A36" s="16" t="s">
        <v>55</v>
      </c>
      <c r="B36" s="19" t="s">
        <v>56</v>
      </c>
      <c r="C36" s="32" t="s">
        <v>122</v>
      </c>
      <c r="D36" s="34">
        <v>0</v>
      </c>
    </row>
    <row r="37" spans="1:5" ht="24" x14ac:dyDescent="0.2">
      <c r="A37" s="16" t="s">
        <v>57</v>
      </c>
      <c r="B37" s="19" t="s">
        <v>58</v>
      </c>
      <c r="C37" s="32" t="s">
        <v>122</v>
      </c>
      <c r="D37" s="34">
        <v>9990.84</v>
      </c>
    </row>
    <row r="38" spans="1:5" x14ac:dyDescent="0.2">
      <c r="A38" s="16" t="s">
        <v>59</v>
      </c>
      <c r="B38" s="19" t="s">
        <v>60</v>
      </c>
      <c r="C38" s="32" t="s">
        <v>122</v>
      </c>
      <c r="D38" s="34">
        <f>44+433.35</f>
        <v>477.35</v>
      </c>
    </row>
    <row r="39" spans="1:5" x14ac:dyDescent="0.2">
      <c r="A39" s="16" t="s">
        <v>61</v>
      </c>
      <c r="B39" s="19" t="s">
        <v>62</v>
      </c>
      <c r="C39" s="32" t="s">
        <v>122</v>
      </c>
      <c r="D39" s="34">
        <f>4167.92-1646.15</f>
        <v>2521.77</v>
      </c>
    </row>
    <row r="40" spans="1:5" s="25" customFormat="1" x14ac:dyDescent="0.2">
      <c r="A40" s="26" t="s">
        <v>63</v>
      </c>
      <c r="B40" s="28" t="s">
        <v>64</v>
      </c>
      <c r="C40" s="32" t="s">
        <v>122</v>
      </c>
      <c r="D40" s="33">
        <v>21053.01</v>
      </c>
      <c r="E40" s="24"/>
    </row>
    <row r="41" spans="1:5" s="25" customFormat="1" x14ac:dyDescent="0.2">
      <c r="A41" s="26" t="s">
        <v>65</v>
      </c>
      <c r="B41" s="28" t="s">
        <v>66</v>
      </c>
      <c r="C41" s="32" t="s">
        <v>122</v>
      </c>
      <c r="D41" s="33">
        <f>SUM(D42:D47)</f>
        <v>8225.57</v>
      </c>
      <c r="E41" s="24"/>
    </row>
    <row r="42" spans="1:5" x14ac:dyDescent="0.2">
      <c r="A42" s="16" t="s">
        <v>67</v>
      </c>
      <c r="B42" s="18" t="s">
        <v>69</v>
      </c>
      <c r="C42" s="32" t="s">
        <v>122</v>
      </c>
      <c r="D42" s="34">
        <f>'[2]9.2+9.5'!$X$132</f>
        <v>2589.4299999999998</v>
      </c>
    </row>
    <row r="43" spans="1:5" x14ac:dyDescent="0.2">
      <c r="A43" s="16" t="s">
        <v>68</v>
      </c>
      <c r="B43" s="18" t="s">
        <v>71</v>
      </c>
      <c r="C43" s="32" t="s">
        <v>122</v>
      </c>
      <c r="D43" s="34">
        <f>'[2]9.2+9.5'!$X$134+1200</f>
        <v>3910.26</v>
      </c>
    </row>
    <row r="44" spans="1:5" x14ac:dyDescent="0.2">
      <c r="A44" s="16" t="s">
        <v>70</v>
      </c>
      <c r="B44" s="18" t="s">
        <v>73</v>
      </c>
      <c r="C44" s="32" t="s">
        <v>122</v>
      </c>
      <c r="D44" s="34">
        <v>854.2</v>
      </c>
    </row>
    <row r="45" spans="1:5" x14ac:dyDescent="0.2">
      <c r="A45" s="16" t="s">
        <v>72</v>
      </c>
      <c r="B45" s="18" t="s">
        <v>75</v>
      </c>
      <c r="C45" s="32" t="s">
        <v>122</v>
      </c>
      <c r="D45" s="34">
        <v>0</v>
      </c>
    </row>
    <row r="46" spans="1:5" x14ac:dyDescent="0.2">
      <c r="A46" s="16" t="s">
        <v>74</v>
      </c>
      <c r="B46" s="18" t="s">
        <v>77</v>
      </c>
      <c r="C46" s="32" t="s">
        <v>122</v>
      </c>
      <c r="D46" s="34">
        <v>0</v>
      </c>
    </row>
    <row r="47" spans="1:5" x14ac:dyDescent="0.2">
      <c r="A47" s="16" t="s">
        <v>76</v>
      </c>
      <c r="B47" s="18" t="s">
        <v>62</v>
      </c>
      <c r="C47" s="32" t="s">
        <v>122</v>
      </c>
      <c r="D47" s="34">
        <v>871.68</v>
      </c>
    </row>
    <row r="48" spans="1:5" s="25" customFormat="1" x14ac:dyDescent="0.2">
      <c r="A48" s="26" t="s">
        <v>6</v>
      </c>
      <c r="B48" s="23" t="s">
        <v>78</v>
      </c>
      <c r="C48" s="32" t="s">
        <v>122</v>
      </c>
      <c r="D48" s="33">
        <f>'[2]9.7'!$Q$35</f>
        <v>6713.9</v>
      </c>
      <c r="E48" s="24"/>
    </row>
    <row r="49" spans="1:5" s="25" customFormat="1" x14ac:dyDescent="0.2">
      <c r="A49" s="26" t="s">
        <v>0</v>
      </c>
      <c r="B49" s="23" t="s">
        <v>79</v>
      </c>
      <c r="C49" s="32" t="s">
        <v>122</v>
      </c>
      <c r="D49" s="33">
        <f>D50+D51+D52+D53+D54</f>
        <v>36953.505693999999</v>
      </c>
      <c r="E49" s="24"/>
    </row>
    <row r="50" spans="1:5" x14ac:dyDescent="0.2">
      <c r="A50" s="16" t="s">
        <v>80</v>
      </c>
      <c r="B50" s="17" t="s">
        <v>81</v>
      </c>
      <c r="C50" s="32" t="s">
        <v>122</v>
      </c>
      <c r="D50" s="34">
        <v>390.83</v>
      </c>
    </row>
    <row r="51" spans="1:5" x14ac:dyDescent="0.2">
      <c r="A51" s="16" t="s">
        <v>82</v>
      </c>
      <c r="B51" s="17" t="s">
        <v>83</v>
      </c>
      <c r="C51" s="32" t="s">
        <v>122</v>
      </c>
      <c r="D51" s="34">
        <v>0</v>
      </c>
    </row>
    <row r="52" spans="1:5" x14ac:dyDescent="0.2">
      <c r="A52" s="16" t="s">
        <v>84</v>
      </c>
      <c r="B52" s="17" t="s">
        <v>85</v>
      </c>
      <c r="C52" s="32" t="s">
        <v>122</v>
      </c>
      <c r="D52" s="34">
        <v>16835.796999999999</v>
      </c>
    </row>
    <row r="53" spans="1:5" x14ac:dyDescent="0.2">
      <c r="A53" s="16" t="s">
        <v>86</v>
      </c>
      <c r="B53" s="17" t="s">
        <v>87</v>
      </c>
      <c r="C53" s="32" t="s">
        <v>122</v>
      </c>
      <c r="D53" s="34">
        <v>0</v>
      </c>
    </row>
    <row r="54" spans="1:5" x14ac:dyDescent="0.2">
      <c r="A54" s="16" t="s">
        <v>88</v>
      </c>
      <c r="B54" s="17" t="s">
        <v>62</v>
      </c>
      <c r="C54" s="32" t="s">
        <v>122</v>
      </c>
      <c r="D54" s="34">
        <v>19726.878693999999</v>
      </c>
    </row>
    <row r="55" spans="1:5" s="25" customFormat="1" x14ac:dyDescent="0.2">
      <c r="A55" s="26" t="s">
        <v>1</v>
      </c>
      <c r="B55" s="28" t="s">
        <v>98</v>
      </c>
      <c r="C55" s="32" t="s">
        <v>122</v>
      </c>
      <c r="D55" s="33">
        <f>D56+D61</f>
        <v>0</v>
      </c>
      <c r="E55" s="24"/>
    </row>
    <row r="56" spans="1:5" s="25" customFormat="1" x14ac:dyDescent="0.2">
      <c r="A56" s="26" t="s">
        <v>89</v>
      </c>
      <c r="B56" s="29" t="s">
        <v>99</v>
      </c>
      <c r="C56" s="32" t="s">
        <v>122</v>
      </c>
      <c r="D56" s="33">
        <v>0</v>
      </c>
      <c r="E56" s="24"/>
    </row>
    <row r="57" spans="1:5" x14ac:dyDescent="0.2">
      <c r="A57" s="16" t="s">
        <v>114</v>
      </c>
      <c r="B57" s="20" t="s">
        <v>100</v>
      </c>
      <c r="C57" s="32" t="s">
        <v>122</v>
      </c>
      <c r="D57" s="34">
        <v>0</v>
      </c>
    </row>
    <row r="58" spans="1:5" x14ac:dyDescent="0.2">
      <c r="A58" s="16" t="s">
        <v>115</v>
      </c>
      <c r="B58" s="20" t="s">
        <v>101</v>
      </c>
      <c r="C58" s="32" t="s">
        <v>122</v>
      </c>
      <c r="D58" s="34">
        <v>0</v>
      </c>
    </row>
    <row r="59" spans="1:5" x14ac:dyDescent="0.2">
      <c r="A59" s="16" t="s">
        <v>116</v>
      </c>
      <c r="B59" s="20" t="s">
        <v>102</v>
      </c>
      <c r="C59" s="32" t="s">
        <v>122</v>
      </c>
      <c r="D59" s="34">
        <v>0</v>
      </c>
    </row>
    <row r="60" spans="1:5" ht="24" x14ac:dyDescent="0.2">
      <c r="A60" s="16" t="s">
        <v>117</v>
      </c>
      <c r="B60" s="20" t="s">
        <v>103</v>
      </c>
      <c r="C60" s="32" t="s">
        <v>122</v>
      </c>
      <c r="D60" s="34">
        <v>0</v>
      </c>
    </row>
    <row r="61" spans="1:5" s="25" customFormat="1" x14ac:dyDescent="0.2">
      <c r="A61" s="26" t="s">
        <v>90</v>
      </c>
      <c r="B61" s="29" t="s">
        <v>91</v>
      </c>
      <c r="C61" s="32" t="s">
        <v>122</v>
      </c>
      <c r="D61" s="33">
        <v>0</v>
      </c>
      <c r="E61" s="24"/>
    </row>
    <row r="62" spans="1:5" s="25" customFormat="1" x14ac:dyDescent="0.2">
      <c r="A62" s="30" t="s">
        <v>2</v>
      </c>
      <c r="B62" s="31" t="s">
        <v>104</v>
      </c>
      <c r="C62" s="32" t="s">
        <v>122</v>
      </c>
      <c r="D62" s="33">
        <v>782633.5199999999</v>
      </c>
      <c r="E62" s="40"/>
    </row>
    <row r="63" spans="1:5" s="25" customFormat="1" x14ac:dyDescent="0.2">
      <c r="A63" s="30" t="s">
        <v>3</v>
      </c>
      <c r="B63" s="44" t="s">
        <v>105</v>
      </c>
      <c r="C63" s="45"/>
      <c r="D63" s="46"/>
      <c r="E63" s="24"/>
    </row>
    <row r="64" spans="1:5" x14ac:dyDescent="0.2">
      <c r="A64" s="16" t="s">
        <v>118</v>
      </c>
      <c r="B64" s="21" t="s">
        <v>106</v>
      </c>
      <c r="C64" s="32" t="s">
        <v>123</v>
      </c>
      <c r="D64" s="35">
        <v>1485</v>
      </c>
    </row>
    <row r="65" spans="1:4" x14ac:dyDescent="0.2">
      <c r="A65" s="16" t="s">
        <v>119</v>
      </c>
      <c r="B65" s="21" t="s">
        <v>107</v>
      </c>
      <c r="C65" s="32" t="s">
        <v>124</v>
      </c>
      <c r="D65" s="42">
        <v>6026.1</v>
      </c>
    </row>
    <row r="66" spans="1:4" x14ac:dyDescent="0.2">
      <c r="A66" s="16" t="s">
        <v>120</v>
      </c>
      <c r="B66" s="21" t="s">
        <v>108</v>
      </c>
      <c r="C66" s="32" t="s">
        <v>125</v>
      </c>
      <c r="D66" s="35">
        <v>609</v>
      </c>
    </row>
    <row r="67" spans="1:4" x14ac:dyDescent="0.2">
      <c r="A67" s="16" t="s">
        <v>121</v>
      </c>
      <c r="B67" s="21" t="s">
        <v>109</v>
      </c>
      <c r="C67" s="32" t="s">
        <v>126</v>
      </c>
      <c r="D67" s="34">
        <v>0.19</v>
      </c>
    </row>
  </sheetData>
  <mergeCells count="2">
    <mergeCell ref="A5:D5"/>
    <mergeCell ref="B63:D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ФХД план</vt:lpstr>
      <vt:lpstr>ФХД факт</vt:lpstr>
      <vt:lpstr>' ФХД план'!Заголовки_для_печати</vt:lpstr>
      <vt:lpstr>' ФХД 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2020-04-30T11:18:31Z</dcterms:modified>
</cp:coreProperties>
</file>