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П-ТП\ОТЧЕТЫ\приказ ФАС отчеты\Приложение 6 форма 2,3 ежемесячно\"/>
    </mc:Choice>
  </mc:AlternateContent>
  <bookViews>
    <workbookView xWindow="0" yWindow="0" windowWidth="28800" windowHeight="12435" activeTab="4"/>
  </bookViews>
  <sheets>
    <sheet name="январь" sheetId="12" r:id="rId1"/>
    <sheet name="февраль" sheetId="13" r:id="rId2"/>
    <sheet name="март" sheetId="14" r:id="rId3"/>
    <sheet name="1 квартал" sheetId="15" r:id="rId4"/>
    <sheet name="апрель" sheetId="18" r:id="rId5"/>
    <sheet name="май" sheetId="17" r:id="rId6"/>
    <sheet name="июнь" sheetId="16" r:id="rId7"/>
  </sheets>
  <externalReferences>
    <externalReference r:id="rId8"/>
  </externalReferences>
  <calcPr calcId="152511" refMode="R1C1"/>
</workbook>
</file>

<file path=xl/calcChain.xml><?xml version="1.0" encoding="utf-8"?>
<calcChain xmlns="http://schemas.openxmlformats.org/spreadsheetml/2006/main">
  <c r="P46" i="17" l="1"/>
  <c r="O46" i="17"/>
  <c r="N46" i="17"/>
  <c r="M46" i="17"/>
  <c r="L46" i="17"/>
  <c r="K46" i="17"/>
  <c r="J46" i="17"/>
  <c r="I46" i="17"/>
  <c r="H46" i="17"/>
  <c r="G46" i="17"/>
  <c r="F46" i="17"/>
  <c r="E46" i="17"/>
  <c r="M17" i="17"/>
  <c r="L17" i="17"/>
  <c r="K17" i="17"/>
  <c r="J17" i="17"/>
  <c r="I17" i="17"/>
  <c r="H17" i="17"/>
  <c r="G17" i="17"/>
  <c r="F17" i="17"/>
  <c r="E17" i="17"/>
  <c r="P45" i="16" l="1"/>
  <c r="O45" i="16"/>
  <c r="N45" i="16"/>
  <c r="M45" i="16"/>
  <c r="L45" i="16"/>
  <c r="K45" i="16"/>
  <c r="J45" i="16"/>
  <c r="I45" i="16"/>
  <c r="H45" i="16"/>
  <c r="G45" i="16"/>
  <c r="F45" i="16"/>
  <c r="E45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P32" i="16"/>
  <c r="P46" i="16" s="1"/>
  <c r="O32" i="16"/>
  <c r="O46" i="16" s="1"/>
  <c r="N32" i="16"/>
  <c r="N46" i="16" s="1"/>
  <c r="M32" i="16"/>
  <c r="M46" i="16" s="1"/>
  <c r="L32" i="16"/>
  <c r="L46" i="16" s="1"/>
  <c r="K32" i="16"/>
  <c r="K46" i="16" s="1"/>
  <c r="J32" i="16"/>
  <c r="J46" i="16" s="1"/>
  <c r="I32" i="16"/>
  <c r="I46" i="16" s="1"/>
  <c r="H32" i="16"/>
  <c r="H46" i="16" s="1"/>
  <c r="G32" i="16"/>
  <c r="G46" i="16" s="1"/>
  <c r="F32" i="16"/>
  <c r="F46" i="16" s="1"/>
  <c r="E32" i="16"/>
  <c r="E46" i="16" s="1"/>
  <c r="M18" i="16"/>
  <c r="L18" i="16"/>
  <c r="K18" i="16"/>
  <c r="J18" i="16"/>
  <c r="I18" i="16"/>
  <c r="H18" i="16"/>
  <c r="G18" i="16"/>
  <c r="F18" i="16"/>
  <c r="E18" i="16"/>
  <c r="M16" i="16"/>
  <c r="L16" i="16"/>
  <c r="K16" i="16"/>
  <c r="J16" i="16"/>
  <c r="I16" i="16"/>
  <c r="H16" i="16"/>
  <c r="G16" i="16"/>
  <c r="F16" i="16"/>
  <c r="E16" i="16"/>
  <c r="M15" i="16"/>
  <c r="L15" i="16"/>
  <c r="K15" i="16"/>
  <c r="J15" i="16"/>
  <c r="I15" i="16"/>
  <c r="H15" i="16"/>
  <c r="G15" i="16"/>
  <c r="F15" i="16"/>
  <c r="E15" i="16"/>
  <c r="M14" i="16"/>
  <c r="L14" i="16"/>
  <c r="K14" i="16"/>
  <c r="J14" i="16"/>
  <c r="I14" i="16"/>
  <c r="H14" i="16"/>
  <c r="G14" i="16"/>
  <c r="F14" i="16"/>
  <c r="E14" i="16"/>
  <c r="M13" i="16"/>
  <c r="L13" i="16"/>
  <c r="K13" i="16"/>
  <c r="J13" i="16"/>
  <c r="I13" i="16"/>
  <c r="H13" i="16"/>
  <c r="G13" i="16"/>
  <c r="F13" i="16"/>
  <c r="E13" i="16"/>
  <c r="M12" i="16"/>
  <c r="L12" i="16"/>
  <c r="K12" i="16"/>
  <c r="J12" i="16"/>
  <c r="I12" i="16"/>
  <c r="H12" i="16"/>
  <c r="G12" i="16"/>
  <c r="F12" i="16"/>
  <c r="E12" i="16"/>
  <c r="M11" i="16"/>
  <c r="L11" i="16"/>
  <c r="K11" i="16"/>
  <c r="J11" i="16"/>
  <c r="I11" i="16"/>
  <c r="H11" i="16"/>
  <c r="G11" i="16"/>
  <c r="F11" i="16"/>
  <c r="E11" i="16"/>
  <c r="M10" i="16"/>
  <c r="L10" i="16"/>
  <c r="K10" i="16"/>
  <c r="J10" i="16"/>
  <c r="I10" i="16"/>
  <c r="H10" i="16"/>
  <c r="G10" i="16"/>
  <c r="F10" i="16"/>
  <c r="E10" i="16"/>
  <c r="M9" i="16"/>
  <c r="L9" i="16"/>
  <c r="K9" i="16"/>
  <c r="K17" i="16" s="1"/>
  <c r="J9" i="16"/>
  <c r="I9" i="16"/>
  <c r="H9" i="16"/>
  <c r="G9" i="16"/>
  <c r="G17" i="16" s="1"/>
  <c r="F9" i="16"/>
  <c r="E9" i="16"/>
  <c r="M8" i="16"/>
  <c r="M17" i="16" s="1"/>
  <c r="L8" i="16"/>
  <c r="L17" i="16" s="1"/>
  <c r="K8" i="16"/>
  <c r="J8" i="16"/>
  <c r="J17" i="16" s="1"/>
  <c r="I8" i="16"/>
  <c r="I17" i="16" s="1"/>
  <c r="H8" i="16"/>
  <c r="H17" i="16" s="1"/>
  <c r="G8" i="16"/>
  <c r="F8" i="16"/>
  <c r="F17" i="16" s="1"/>
  <c r="E8" i="16"/>
  <c r="E17" i="16" s="1"/>
  <c r="E33" i="15" l="1"/>
  <c r="F33" i="15"/>
  <c r="G33" i="15"/>
  <c r="H33" i="15"/>
  <c r="H46" i="15" s="1"/>
  <c r="I33" i="15"/>
  <c r="J33" i="15"/>
  <c r="K33" i="15"/>
  <c r="L33" i="15"/>
  <c r="M33" i="15"/>
  <c r="N33" i="15"/>
  <c r="O33" i="15"/>
  <c r="P33" i="15"/>
  <c r="P46" i="15" s="1"/>
  <c r="E34" i="15"/>
  <c r="F34" i="15"/>
  <c r="G34" i="15"/>
  <c r="H34" i="15"/>
  <c r="I34" i="15"/>
  <c r="J34" i="15"/>
  <c r="K34" i="15"/>
  <c r="L34" i="15"/>
  <c r="M34" i="15"/>
  <c r="N34" i="15"/>
  <c r="O34" i="15"/>
  <c r="P34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F32" i="15"/>
  <c r="G32" i="15"/>
  <c r="H32" i="15"/>
  <c r="I32" i="15"/>
  <c r="J32" i="15"/>
  <c r="K32" i="15"/>
  <c r="L32" i="15"/>
  <c r="M32" i="15"/>
  <c r="N32" i="15"/>
  <c r="O32" i="15"/>
  <c r="P32" i="15"/>
  <c r="E32" i="15"/>
  <c r="E9" i="15"/>
  <c r="F9" i="15"/>
  <c r="G9" i="15"/>
  <c r="H9" i="15"/>
  <c r="H17" i="15" s="1"/>
  <c r="I9" i="15"/>
  <c r="J9" i="15"/>
  <c r="K9" i="15"/>
  <c r="L9" i="15"/>
  <c r="L17" i="15" s="1"/>
  <c r="M9" i="15"/>
  <c r="E10" i="15"/>
  <c r="F10" i="15"/>
  <c r="G10" i="15"/>
  <c r="H10" i="15"/>
  <c r="I10" i="15"/>
  <c r="I17" i="15" s="1"/>
  <c r="J10" i="15"/>
  <c r="K10" i="15"/>
  <c r="L10" i="15"/>
  <c r="M10" i="15"/>
  <c r="E11" i="15"/>
  <c r="F11" i="15"/>
  <c r="F17" i="15" s="1"/>
  <c r="G11" i="15"/>
  <c r="H11" i="15"/>
  <c r="I11" i="15"/>
  <c r="J11" i="15"/>
  <c r="K11" i="15"/>
  <c r="L11" i="15"/>
  <c r="M11" i="15"/>
  <c r="M17" i="15" s="1"/>
  <c r="E12" i="15"/>
  <c r="F12" i="15"/>
  <c r="G12" i="15"/>
  <c r="H12" i="15"/>
  <c r="I12" i="15"/>
  <c r="J12" i="15"/>
  <c r="K12" i="15"/>
  <c r="L12" i="15"/>
  <c r="M12" i="15"/>
  <c r="E13" i="15"/>
  <c r="F13" i="15"/>
  <c r="G13" i="15"/>
  <c r="H13" i="15"/>
  <c r="I13" i="15"/>
  <c r="J13" i="15"/>
  <c r="K13" i="15"/>
  <c r="L13" i="15"/>
  <c r="M13" i="15"/>
  <c r="E14" i="15"/>
  <c r="F14" i="15"/>
  <c r="G14" i="15"/>
  <c r="H14" i="15"/>
  <c r="I14" i="15"/>
  <c r="J14" i="15"/>
  <c r="K14" i="15"/>
  <c r="L14" i="15"/>
  <c r="M14" i="15"/>
  <c r="E15" i="15"/>
  <c r="F15" i="15"/>
  <c r="G15" i="15"/>
  <c r="H15" i="15"/>
  <c r="I15" i="15"/>
  <c r="J15" i="15"/>
  <c r="K15" i="15"/>
  <c r="L15" i="15"/>
  <c r="M15" i="15"/>
  <c r="E16" i="15"/>
  <c r="F16" i="15"/>
  <c r="G16" i="15"/>
  <c r="H16" i="15"/>
  <c r="I16" i="15"/>
  <c r="J16" i="15"/>
  <c r="K16" i="15"/>
  <c r="L16" i="15"/>
  <c r="M16" i="15"/>
  <c r="F8" i="15"/>
  <c r="G8" i="15"/>
  <c r="H8" i="15"/>
  <c r="I8" i="15"/>
  <c r="J8" i="15"/>
  <c r="K8" i="15"/>
  <c r="L8" i="15"/>
  <c r="M8" i="15"/>
  <c r="E8" i="15"/>
  <c r="M46" i="15"/>
  <c r="L46" i="15"/>
  <c r="I46" i="15"/>
  <c r="E46" i="15"/>
  <c r="J17" i="15"/>
  <c r="P46" i="14"/>
  <c r="O46" i="14"/>
  <c r="N46" i="14"/>
  <c r="M46" i="14"/>
  <c r="L46" i="14"/>
  <c r="K46" i="14"/>
  <c r="J46" i="14"/>
  <c r="I46" i="14"/>
  <c r="H46" i="14"/>
  <c r="G46" i="14"/>
  <c r="F46" i="14"/>
  <c r="E46" i="14"/>
  <c r="M17" i="14"/>
  <c r="L17" i="14"/>
  <c r="K17" i="14"/>
  <c r="J17" i="14"/>
  <c r="I17" i="14"/>
  <c r="H17" i="14"/>
  <c r="G17" i="14"/>
  <c r="F17" i="14"/>
  <c r="E17" i="14"/>
  <c r="O46" i="15" l="1"/>
  <c r="K46" i="15"/>
  <c r="G46" i="15"/>
  <c r="N46" i="15"/>
  <c r="J46" i="15"/>
  <c r="F46" i="15"/>
  <c r="K17" i="15"/>
  <c r="G17" i="15"/>
  <c r="E17" i="15"/>
  <c r="K8" i="13"/>
  <c r="J8" i="13"/>
  <c r="I8" i="13"/>
  <c r="H8" i="13"/>
  <c r="G8" i="13"/>
  <c r="F8" i="13"/>
  <c r="E8" i="13"/>
  <c r="P32" i="13"/>
  <c r="O32" i="13"/>
  <c r="N32" i="13"/>
  <c r="M32" i="13"/>
  <c r="H32" i="13"/>
  <c r="G32" i="13"/>
  <c r="F32" i="13"/>
  <c r="E32" i="13"/>
  <c r="O35" i="13"/>
  <c r="N35" i="13"/>
  <c r="M35" i="13"/>
  <c r="P33" i="13"/>
  <c r="O33" i="13"/>
  <c r="N33" i="13"/>
  <c r="M33" i="13"/>
  <c r="F35" i="13"/>
  <c r="E35" i="13"/>
  <c r="F33" i="13"/>
  <c r="E33" i="13"/>
  <c r="H11" i="13"/>
  <c r="G11" i="13"/>
  <c r="F11" i="13"/>
  <c r="E11" i="13"/>
  <c r="H9" i="13"/>
  <c r="G9" i="13"/>
  <c r="F9" i="13"/>
  <c r="E9" i="13"/>
  <c r="P37" i="13" l="1"/>
  <c r="O37" i="13"/>
  <c r="P36" i="13"/>
  <c r="O36" i="13"/>
  <c r="N36" i="13"/>
  <c r="M36" i="13"/>
  <c r="F36" i="13"/>
  <c r="E36" i="13"/>
  <c r="H13" i="13"/>
  <c r="G13" i="13"/>
  <c r="F13" i="13"/>
  <c r="E13" i="13"/>
  <c r="H12" i="13"/>
  <c r="G12" i="13"/>
  <c r="F12" i="13"/>
  <c r="E12" i="13"/>
  <c r="H10" i="13"/>
  <c r="G10" i="13"/>
  <c r="F10" i="13"/>
  <c r="E10" i="13"/>
  <c r="P35" i="13" l="1"/>
  <c r="P34" i="13"/>
  <c r="O34" i="13"/>
  <c r="N34" i="13"/>
  <c r="M34" i="13"/>
  <c r="F34" i="13"/>
  <c r="E34" i="13"/>
  <c r="N37" i="13"/>
  <c r="M37" i="13"/>
  <c r="F37" i="13"/>
  <c r="E37" i="13"/>
  <c r="P46" i="13" l="1"/>
  <c r="O46" i="13"/>
  <c r="N46" i="13"/>
  <c r="M46" i="13"/>
  <c r="L46" i="13"/>
  <c r="K46" i="13"/>
  <c r="J46" i="13"/>
  <c r="I46" i="13"/>
  <c r="H46" i="13"/>
  <c r="G46" i="13"/>
  <c r="F46" i="13"/>
  <c r="E46" i="13"/>
  <c r="M17" i="13"/>
  <c r="L17" i="13"/>
  <c r="K17" i="13"/>
  <c r="J17" i="13"/>
  <c r="I17" i="13"/>
  <c r="H17" i="13"/>
  <c r="G17" i="13"/>
  <c r="F17" i="13"/>
  <c r="E17" i="13"/>
  <c r="F46" i="12" l="1"/>
  <c r="G46" i="12"/>
  <c r="H46" i="12"/>
  <c r="I46" i="12"/>
  <c r="J46" i="12"/>
  <c r="K46" i="12"/>
  <c r="L46" i="12"/>
  <c r="M46" i="12"/>
  <c r="N46" i="12"/>
  <c r="O46" i="12"/>
  <c r="P46" i="12"/>
  <c r="E46" i="12"/>
  <c r="K17" i="12"/>
  <c r="F17" i="12"/>
  <c r="G17" i="12"/>
  <c r="H17" i="12"/>
  <c r="I17" i="12"/>
  <c r="J17" i="12"/>
  <c r="L17" i="12"/>
  <c r="M17" i="12"/>
  <c r="E17" i="12"/>
</calcChain>
</file>

<file path=xl/sharedStrings.xml><?xml version="1.0" encoding="utf-8"?>
<sst xmlns="http://schemas.openxmlformats.org/spreadsheetml/2006/main" count="800" uniqueCount="102">
  <si>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</si>
  <si>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</si>
  <si>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</si>
  <si>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</si>
  <si>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</si>
  <si>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</si>
  <si>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</si>
  <si>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</si>
  <si>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</si>
  <si>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</si>
  <si>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</si>
  <si>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</si>
  <si>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</si>
  <si>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</si>
  <si>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</si>
  <si>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</si>
  <si>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</si>
  <si>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</si>
  <si>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</si>
  <si>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</si>
  <si>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</si>
  <si>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</si>
  <si>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</si>
  <si>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</si>
  <si>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</si>
  <si>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</si>
  <si>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</si>
  <si>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</si>
  <si>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</si>
  <si>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</si>
  <si>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</si>
  <si>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</si>
  <si>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</si>
  <si>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</si>
  <si>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</si>
  <si>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</si>
  <si>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</si>
  <si>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</si>
  <si>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</si>
  <si>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</si>
  <si>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</si>
  <si>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</si>
  <si>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</si>
  <si>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</si>
  <si>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</si>
  <si>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</si>
  <si>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</si>
  <si>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</si>
  <si>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</si>
  <si>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</si>
  <si>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</si>
  <si>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</si>
  <si>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</si>
  <si>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</si>
  <si>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</si>
  <si>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</si>
  <si>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</si>
  <si>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</si>
  <si>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</si>
  <si>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</si>
  <si>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</si>
  <si>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</si>
  <si>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</si>
  <si>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</si>
  <si>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</si>
  <si>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</si>
  <si>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</si>
  <si>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</si>
  <si>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</si>
  <si>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</si>
  <si>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</si>
  <si>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</si>
  <si>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</si>
  <si>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</si>
  <si>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</si>
  <si>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</si>
  <si>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</si>
  <si>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январь 2020г.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</si>
  <si>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</si>
  <si>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</si>
  <si>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</si>
  <si>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</si>
  <si>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</si>
  <si>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индивидуальный проект</t>
    </r>
    <r>
      <rPr>
        <sz val="11"/>
        <rFont val="Times New Roman"/>
        <family val="1"/>
        <charset val="204"/>
      </rPr>
      <t>(свыше 500м3/час)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</si>
  <si>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январь 2020г.</t>
  </si>
  <si>
    <t xml:space="preserve">I категория  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</si>
  <si>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</si>
  <si>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февраль 2020г.</t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</si>
  <si>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февраль 2020г.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</si>
  <si>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март 2020г</t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</si>
  <si>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</si>
  <si>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</si>
  <si>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индивидуальный проект</t>
    </r>
  </si>
  <si>
    <t>Информация о регистрации и ходе реализации заявок о подключении (технологическом присоединении) к газораспределительным сетям 
ООО "Газпром газораспределение Владикавказ" на март 2020г</t>
  </si>
  <si>
    <t>отсутствие технической возможности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</si>
  <si>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1 квартал 2020г</t>
  </si>
  <si>
    <t>Информация о регистрации и ходе реализации заявок о подключении (технологическом присоединении) к газораспределительным сетям 
ООО "Газпром газораспределение Владикавказ" за 1 квартал 2020г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</si>
  <si>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июнь 2020г.</t>
  </si>
  <si>
    <t>Начальник ОКС и И                                                 С.А.Губаев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</si>
  <si>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ООО"Газпром газораспределение Владикавказ" за июнь 2020г.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</si>
  <si>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май 2020 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</si>
  <si>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май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</si>
</sst>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justify" vertical="top"/>
    </xf>
    <xf numFmtId="0" fontId="4" fillId="0" borderId="11" xfId="0" applyFont="1" applyBorder="1" applyAlignment="1">
      <alignment horizontal="left" vertical="top" indent="1"/>
    </xf>
    <xf numFmtId="0" fontId="4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horizontal="justify" vertical="top"/>
    </xf>
    <xf numFmtId="0" fontId="1" fillId="0" borderId="11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1" fillId="0" borderId="0" xfId="0" applyFont="1" applyAlignment="1"/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top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/>
    </xf>
    <xf numFmtId="0" fontId="4" fillId="0" borderId="16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left" vertical="top" indent="11"/>
    </xf>
    <xf numFmtId="0" fontId="4" fillId="0" borderId="15" xfId="0" applyFont="1" applyBorder="1" applyAlignment="1">
      <alignment horizontal="left" vertical="top" indent="11"/>
    </xf>
    <xf numFmtId="0" fontId="4" fillId="0" borderId="17" xfId="0" applyFont="1" applyBorder="1" applyAlignment="1">
      <alignment horizontal="left" vertical="top" indent="11"/>
    </xf>
    <xf numFmtId="0" fontId="1" fillId="0" borderId="13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1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-Kadri\Downloads\&#1089;&#1074;&#1086;&#1076;%20&#1090;&#1087;%20&#1079;&#1072;%20&#1080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беслан"/>
      <sheetName val="город"/>
      <sheetName val="пригород"/>
      <sheetName val="моздок"/>
      <sheetName val="ардон"/>
      <sheetName val="чикола"/>
      <sheetName val="дигора"/>
      <sheetName val="свод"/>
    </sheetNames>
    <sheetDataSet>
      <sheetData sheetId="0">
        <row r="8">
          <cell r="E8">
            <v>2</v>
          </cell>
          <cell r="F8">
            <v>8.02</v>
          </cell>
          <cell r="G8">
            <v>2</v>
          </cell>
          <cell r="H8">
            <v>8.02</v>
          </cell>
          <cell r="I8">
            <v>0</v>
          </cell>
          <cell r="J8">
            <v>0</v>
          </cell>
        </row>
        <row r="9">
          <cell r="E9">
            <v>2</v>
          </cell>
          <cell r="F9">
            <v>8.02</v>
          </cell>
          <cell r="G9">
            <v>2</v>
          </cell>
          <cell r="H9">
            <v>8.02</v>
          </cell>
          <cell r="I9">
            <v>0</v>
          </cell>
          <cell r="J9">
            <v>0</v>
          </cell>
        </row>
        <row r="10">
          <cell r="E10">
            <v>1</v>
          </cell>
          <cell r="F10">
            <v>6.2</v>
          </cell>
          <cell r="G10">
            <v>1</v>
          </cell>
          <cell r="H10">
            <v>6.2</v>
          </cell>
        </row>
        <row r="32">
          <cell r="E32">
            <v>2</v>
          </cell>
          <cell r="F32">
            <v>8.02</v>
          </cell>
          <cell r="M32">
            <v>2</v>
          </cell>
          <cell r="N32">
            <v>8.02</v>
          </cell>
          <cell r="O32">
            <v>1</v>
          </cell>
          <cell r="P32">
            <v>4.01</v>
          </cell>
        </row>
        <row r="33">
          <cell r="E33">
            <v>2</v>
          </cell>
          <cell r="F33">
            <v>8.02</v>
          </cell>
          <cell r="M33">
            <v>2</v>
          </cell>
          <cell r="N33">
            <v>8.1999999999999993</v>
          </cell>
          <cell r="O33">
            <v>4</v>
          </cell>
          <cell r="P33">
            <v>16.04</v>
          </cell>
        </row>
        <row r="34">
          <cell r="E34">
            <v>1</v>
          </cell>
          <cell r="F34">
            <v>6.2</v>
          </cell>
          <cell r="M34">
            <v>1</v>
          </cell>
          <cell r="N34">
            <v>6.2</v>
          </cell>
        </row>
        <row r="35">
          <cell r="E35">
            <v>0</v>
          </cell>
          <cell r="M35">
            <v>0</v>
          </cell>
        </row>
      </sheetData>
      <sheetData sheetId="1">
        <row r="8">
          <cell r="E8">
            <v>4</v>
          </cell>
          <cell r="F8">
            <v>20</v>
          </cell>
          <cell r="G8">
            <v>1</v>
          </cell>
          <cell r="H8">
            <v>5</v>
          </cell>
        </row>
        <row r="32">
          <cell r="E32">
            <v>2</v>
          </cell>
          <cell r="F32">
            <v>10</v>
          </cell>
          <cell r="M32">
            <v>2</v>
          </cell>
          <cell r="N32">
            <v>10</v>
          </cell>
          <cell r="O32">
            <v>3</v>
          </cell>
          <cell r="P32">
            <v>15</v>
          </cell>
        </row>
      </sheetData>
      <sheetData sheetId="2">
        <row r="8">
          <cell r="E8">
            <v>5</v>
          </cell>
          <cell r="F8">
            <v>25</v>
          </cell>
          <cell r="G8">
            <v>2</v>
          </cell>
          <cell r="H8">
            <v>10</v>
          </cell>
        </row>
        <row r="10">
          <cell r="E10">
            <v>1</v>
          </cell>
          <cell r="F10">
            <v>5</v>
          </cell>
          <cell r="G10">
            <v>2</v>
          </cell>
          <cell r="H10">
            <v>13.2</v>
          </cell>
        </row>
        <row r="13">
          <cell r="E13">
            <v>5</v>
          </cell>
          <cell r="F13">
            <v>850.9</v>
          </cell>
          <cell r="G13">
            <v>2</v>
          </cell>
          <cell r="H13">
            <v>73.02</v>
          </cell>
        </row>
        <row r="16">
          <cell r="G16">
            <v>1</v>
          </cell>
          <cell r="H16">
            <v>545.48</v>
          </cell>
        </row>
        <row r="32">
          <cell r="E32">
            <v>3</v>
          </cell>
          <cell r="F32">
            <v>15</v>
          </cell>
          <cell r="M32">
            <v>3</v>
          </cell>
          <cell r="N32">
            <v>15</v>
          </cell>
          <cell r="O32">
            <v>2</v>
          </cell>
          <cell r="P32">
            <v>10</v>
          </cell>
        </row>
        <row r="34">
          <cell r="E34">
            <v>1</v>
          </cell>
          <cell r="F34">
            <v>8.1999999999999993</v>
          </cell>
          <cell r="M34">
            <v>1</v>
          </cell>
          <cell r="N34">
            <v>8.1999999999999993</v>
          </cell>
          <cell r="O34">
            <v>5</v>
          </cell>
          <cell r="P34">
            <v>41.29</v>
          </cell>
        </row>
        <row r="37">
          <cell r="E37">
            <v>4</v>
          </cell>
          <cell r="F37">
            <v>1647.42</v>
          </cell>
          <cell r="M37">
            <v>4</v>
          </cell>
          <cell r="N37">
            <v>1647.42</v>
          </cell>
          <cell r="O37">
            <v>8</v>
          </cell>
          <cell r="P37">
            <v>1921.42</v>
          </cell>
        </row>
        <row r="40">
          <cell r="O40">
            <v>2</v>
          </cell>
          <cell r="P40">
            <v>2400.33</v>
          </cell>
        </row>
      </sheetData>
      <sheetData sheetId="3">
        <row r="9">
          <cell r="E9">
            <v>3</v>
          </cell>
          <cell r="F9">
            <v>13.5</v>
          </cell>
          <cell r="G9">
            <v>14</v>
          </cell>
          <cell r="H9">
            <v>47.5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G10">
            <v>1</v>
          </cell>
          <cell r="H10">
            <v>4.9000000000000004</v>
          </cell>
          <cell r="I10">
            <v>1</v>
          </cell>
          <cell r="J10">
            <v>70</v>
          </cell>
          <cell r="M10">
            <v>1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18">
          <cell r="E18">
            <v>0</v>
          </cell>
        </row>
        <row r="33">
          <cell r="E33">
            <v>3</v>
          </cell>
          <cell r="F33">
            <v>13.5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8</v>
          </cell>
          <cell r="N33">
            <v>36.200000000000003</v>
          </cell>
          <cell r="O33">
            <v>3</v>
          </cell>
          <cell r="P33">
            <v>14.4</v>
          </cell>
        </row>
        <row r="34">
          <cell r="E34">
            <v>1</v>
          </cell>
          <cell r="F34">
            <v>240</v>
          </cell>
          <cell r="G34">
            <v>1</v>
          </cell>
          <cell r="H34">
            <v>70</v>
          </cell>
          <cell r="L34">
            <v>1</v>
          </cell>
          <cell r="M34">
            <v>1</v>
          </cell>
          <cell r="N34">
            <v>240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3.8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4">
        <row r="8">
          <cell r="E8">
            <v>6</v>
          </cell>
          <cell r="F8">
            <v>28</v>
          </cell>
          <cell r="G8">
            <v>6</v>
          </cell>
          <cell r="H8">
            <v>28</v>
          </cell>
        </row>
        <row r="9">
          <cell r="E9">
            <v>1</v>
          </cell>
          <cell r="F9">
            <v>5</v>
          </cell>
          <cell r="G9">
            <v>1</v>
          </cell>
          <cell r="H9">
            <v>5</v>
          </cell>
        </row>
        <row r="10">
          <cell r="E10">
            <v>6</v>
          </cell>
          <cell r="F10">
            <v>20.7</v>
          </cell>
          <cell r="G10">
            <v>6</v>
          </cell>
          <cell r="H10">
            <v>20.7</v>
          </cell>
        </row>
        <row r="13">
          <cell r="E13">
            <v>1</v>
          </cell>
          <cell r="F13">
            <v>210.3</v>
          </cell>
          <cell r="G13">
            <v>1</v>
          </cell>
          <cell r="H13">
            <v>210.3</v>
          </cell>
        </row>
        <row r="32">
          <cell r="E32">
            <v>7</v>
          </cell>
          <cell r="F32">
            <v>37.08</v>
          </cell>
          <cell r="M32">
            <v>7</v>
          </cell>
          <cell r="N32">
            <v>37.08</v>
          </cell>
          <cell r="O32">
            <v>4</v>
          </cell>
          <cell r="P32">
            <v>18.41</v>
          </cell>
        </row>
        <row r="33">
          <cell r="E33">
            <v>2</v>
          </cell>
          <cell r="F33">
            <v>4.12</v>
          </cell>
          <cell r="M33">
            <v>2</v>
          </cell>
          <cell r="N33">
            <v>4.12</v>
          </cell>
          <cell r="O33">
            <v>1</v>
          </cell>
          <cell r="P33">
            <v>7.05</v>
          </cell>
        </row>
      </sheetData>
      <sheetData sheetId="5">
        <row r="8">
          <cell r="E8">
            <v>2</v>
          </cell>
          <cell r="F8">
            <v>10</v>
          </cell>
          <cell r="G8">
            <v>2</v>
          </cell>
          <cell r="H8">
            <v>10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32">
          <cell r="E32">
            <v>7</v>
          </cell>
          <cell r="F32">
            <v>50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</v>
          </cell>
          <cell r="N32">
            <v>50</v>
          </cell>
          <cell r="O32">
            <v>4</v>
          </cell>
          <cell r="P32">
            <v>25</v>
          </cell>
        </row>
      </sheetData>
      <sheetData sheetId="6">
        <row r="8">
          <cell r="E8">
            <v>1</v>
          </cell>
          <cell r="F8">
            <v>6.23</v>
          </cell>
          <cell r="G8">
            <v>1</v>
          </cell>
          <cell r="H8">
            <v>6.23</v>
          </cell>
        </row>
        <row r="10">
          <cell r="E10">
            <v>1</v>
          </cell>
          <cell r="F10">
            <v>8.4</v>
          </cell>
          <cell r="G10">
            <v>1</v>
          </cell>
          <cell r="H10">
            <v>8.4</v>
          </cell>
        </row>
        <row r="32">
          <cell r="E32">
            <v>1</v>
          </cell>
          <cell r="F32">
            <v>6.23</v>
          </cell>
        </row>
        <row r="34">
          <cell r="E34">
            <v>1</v>
          </cell>
          <cell r="F34">
            <v>8.4</v>
          </cell>
          <cell r="M34">
            <v>1</v>
          </cell>
          <cell r="N34">
            <v>8.4</v>
          </cell>
          <cell r="O34">
            <v>0</v>
          </cell>
          <cell r="P34">
            <v>0</v>
          </cell>
        </row>
      </sheetData>
      <sheetData sheetId="7">
        <row r="8">
          <cell r="E8">
            <v>2</v>
          </cell>
          <cell r="F8">
            <v>10</v>
          </cell>
          <cell r="G8">
            <v>2</v>
          </cell>
          <cell r="H8">
            <v>10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2">
          <cell r="E32">
            <v>2</v>
          </cell>
          <cell r="F32">
            <v>10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opLeftCell="A16" workbookViewId="0">
      <selection activeCell="D11" sqref="D11"/>
    </sheetView>
  </sheetViews>
  <sheetFormatPr defaultRowHeight="12.75" x14ac:dyDescent="0.2"/>
  <cols>
    <col min="1" max="1" width="4.5703125" style="33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" style="6" customWidth="1"/>
    <col min="8" max="8" width="10.140625" style="6" customWidth="1"/>
    <col min="9" max="9" width="16" style="6" customWidth="1"/>
    <col min="10" max="10" width="9.7109375" style="6" customWidth="1"/>
    <col min="11" max="11" width="16.85546875" style="6" customWidth="1"/>
    <col min="12" max="12" width="21.5703125" style="6" customWidth="1"/>
    <col min="13" max="13" width="21.42578125" style="6" customWidth="1"/>
    <col min="14" max="15" width="9.140625" style="5"/>
    <col min="16" max="16" width="10.7109375" style="5" bestFit="1" customWidth="1"/>
    <col min="17" max="16384" width="9.140625" style="5"/>
  </cols>
  <sheetData>
    <row r="1" spans="1:13" s="1" customFormat="1" ht="39.75" customHeight="1" x14ac:dyDescent="0.3">
      <c r="A1" s="51" t="s">
        <v>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" customFormat="1" ht="18.75" x14ac:dyDescent="0.3">
      <c r="A2" s="24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53" t="s">
        <v>0</v>
      </c>
      <c r="B3" s="54" t="s">
        <v>1</v>
      </c>
      <c r="C3" s="54"/>
      <c r="D3" s="54"/>
      <c r="E3" s="55" t="s">
        <v>2</v>
      </c>
      <c r="F3" s="55"/>
      <c r="G3" s="55" t="s">
        <v>3</v>
      </c>
      <c r="H3" s="55"/>
      <c r="I3" s="55" t="s">
        <v>4</v>
      </c>
      <c r="J3" s="55"/>
      <c r="K3" s="55"/>
      <c r="L3" s="55"/>
      <c r="M3" s="55"/>
    </row>
    <row r="4" spans="1:13" s="3" customFormat="1" ht="18.75" x14ac:dyDescent="0.3">
      <c r="A4" s="53"/>
      <c r="B4" s="54"/>
      <c r="C4" s="54"/>
      <c r="D4" s="54"/>
      <c r="E4" s="55" t="s">
        <v>5</v>
      </c>
      <c r="F4" s="56" t="s">
        <v>6</v>
      </c>
      <c r="G4" s="55" t="s">
        <v>5</v>
      </c>
      <c r="H4" s="55" t="s">
        <v>6</v>
      </c>
      <c r="I4" s="55" t="s">
        <v>5</v>
      </c>
      <c r="J4" s="55" t="s">
        <v>6</v>
      </c>
      <c r="K4" s="56" t="s">
        <v>31</v>
      </c>
      <c r="L4" s="55"/>
      <c r="M4" s="55"/>
    </row>
    <row r="5" spans="1:13" s="3" customFormat="1" ht="57" customHeight="1" x14ac:dyDescent="0.3">
      <c r="A5" s="53"/>
      <c r="B5" s="54"/>
      <c r="C5" s="54"/>
      <c r="D5" s="54"/>
      <c r="E5" s="55"/>
      <c r="F5" s="55"/>
      <c r="G5" s="55"/>
      <c r="H5" s="55"/>
      <c r="I5" s="55"/>
      <c r="J5" s="55"/>
      <c r="K5" s="17" t="s">
        <v>7</v>
      </c>
      <c r="L5" s="17" t="s">
        <v>8</v>
      </c>
      <c r="M5" s="17" t="s">
        <v>9</v>
      </c>
    </row>
    <row r="6" spans="1:13" s="3" customFormat="1" ht="18.75" x14ac:dyDescent="0.3">
      <c r="A6" s="53"/>
      <c r="B6" s="54" t="s">
        <v>10</v>
      </c>
      <c r="C6" s="54"/>
      <c r="D6" s="54"/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17" t="s">
        <v>19</v>
      </c>
    </row>
    <row r="7" spans="1:13" s="3" customFormat="1" ht="18.75" x14ac:dyDescent="0.3">
      <c r="A7" s="25" t="s">
        <v>20</v>
      </c>
      <c r="B7" s="54" t="s">
        <v>21</v>
      </c>
      <c r="C7" s="54"/>
      <c r="D7" s="54"/>
      <c r="E7" s="17"/>
      <c r="F7" s="17"/>
      <c r="G7" s="17"/>
      <c r="H7" s="17"/>
      <c r="I7" s="17"/>
      <c r="J7" s="17"/>
      <c r="K7" s="17"/>
      <c r="L7" s="17"/>
      <c r="M7" s="17"/>
    </row>
    <row r="8" spans="1:13" s="3" customFormat="1" ht="18.75" x14ac:dyDescent="0.3">
      <c r="A8" s="25" t="s">
        <v>11</v>
      </c>
      <c r="B8" s="57" t="s">
        <v>85</v>
      </c>
      <c r="C8" s="57" t="s">
        <v>78</v>
      </c>
      <c r="D8" s="22" t="s">
        <v>22</v>
      </c>
      <c r="E8" s="17">
        <v>24</v>
      </c>
      <c r="F8" s="17">
        <v>131.41</v>
      </c>
      <c r="G8" s="17">
        <v>26</v>
      </c>
      <c r="H8" s="17">
        <v>141.41000000000003</v>
      </c>
      <c r="I8" s="17">
        <v>8</v>
      </c>
      <c r="J8" s="17">
        <v>40</v>
      </c>
      <c r="K8" s="17">
        <v>8</v>
      </c>
      <c r="L8" s="17">
        <v>0</v>
      </c>
      <c r="M8" s="17">
        <v>0</v>
      </c>
    </row>
    <row r="9" spans="1:13" s="3" customFormat="1" ht="37.5" x14ac:dyDescent="0.3">
      <c r="A9" s="25" t="s">
        <v>12</v>
      </c>
      <c r="B9" s="54"/>
      <c r="C9" s="54"/>
      <c r="D9" s="22" t="s">
        <v>23</v>
      </c>
      <c r="E9" s="17">
        <v>20</v>
      </c>
      <c r="F9" s="17">
        <v>80.069999999999993</v>
      </c>
      <c r="G9" s="17">
        <v>19</v>
      </c>
      <c r="H9" s="17">
        <v>88.07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s="3" customFormat="1" ht="18.75" x14ac:dyDescent="0.3">
      <c r="A10" s="25" t="s">
        <v>13</v>
      </c>
      <c r="B10" s="54"/>
      <c r="C10" s="57" t="s">
        <v>79</v>
      </c>
      <c r="D10" s="22" t="s">
        <v>22</v>
      </c>
      <c r="E10" s="17">
        <v>19</v>
      </c>
      <c r="F10" s="17">
        <v>113.28999999999999</v>
      </c>
      <c r="G10" s="17">
        <v>16</v>
      </c>
      <c r="H10" s="17">
        <v>128.47999999999999</v>
      </c>
      <c r="I10" s="17">
        <v>4</v>
      </c>
      <c r="J10" s="17">
        <v>20</v>
      </c>
      <c r="K10" s="17">
        <v>4</v>
      </c>
      <c r="L10" s="17">
        <v>0</v>
      </c>
      <c r="M10" s="17">
        <v>0</v>
      </c>
    </row>
    <row r="11" spans="1:13" s="3" customFormat="1" ht="37.5" x14ac:dyDescent="0.3">
      <c r="A11" s="25" t="s">
        <v>14</v>
      </c>
      <c r="B11" s="54"/>
      <c r="C11" s="54"/>
      <c r="D11" s="22" t="s">
        <v>23</v>
      </c>
      <c r="E11" s="17">
        <v>1</v>
      </c>
      <c r="F11" s="17">
        <v>7.69</v>
      </c>
      <c r="G11" s="17">
        <v>1</v>
      </c>
      <c r="H11" s="17">
        <v>7.69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s="3" customFormat="1" ht="52.5" x14ac:dyDescent="0.3">
      <c r="A12" s="25" t="s">
        <v>15</v>
      </c>
      <c r="B12" s="54" t="s">
        <v>25</v>
      </c>
      <c r="C12" s="21" t="s">
        <v>80</v>
      </c>
      <c r="D12" s="22" t="s">
        <v>23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s="3" customFormat="1" ht="52.5" x14ac:dyDescent="0.3">
      <c r="A13" s="25" t="s">
        <v>16</v>
      </c>
      <c r="B13" s="54"/>
      <c r="C13" s="21" t="s">
        <v>81</v>
      </c>
      <c r="D13" s="22" t="s">
        <v>23</v>
      </c>
      <c r="E13" s="17">
        <v>5</v>
      </c>
      <c r="F13" s="17">
        <v>1063.22</v>
      </c>
      <c r="G13" s="17">
        <v>6</v>
      </c>
      <c r="H13" s="17">
        <v>805.72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</row>
    <row r="14" spans="1:13" s="3" customFormat="1" ht="52.5" x14ac:dyDescent="0.3">
      <c r="A14" s="25">
        <v>8</v>
      </c>
      <c r="B14" s="54" t="s">
        <v>26</v>
      </c>
      <c r="C14" s="23" t="s">
        <v>82</v>
      </c>
      <c r="D14" s="22" t="s">
        <v>23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</row>
    <row r="15" spans="1:13" s="3" customFormat="1" ht="52.5" x14ac:dyDescent="0.3">
      <c r="A15" s="25" t="s">
        <v>18</v>
      </c>
      <c r="B15" s="54"/>
      <c r="C15" s="21" t="s">
        <v>81</v>
      </c>
      <c r="D15" s="22" t="s">
        <v>23</v>
      </c>
      <c r="E15" s="17">
        <v>1</v>
      </c>
      <c r="F15" s="17">
        <v>1307</v>
      </c>
      <c r="G15" s="17">
        <v>1</v>
      </c>
      <c r="H15" s="17">
        <v>1307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  <row r="16" spans="1:13" s="3" customFormat="1" ht="18.75" x14ac:dyDescent="0.3">
      <c r="A16" s="25" t="s">
        <v>19</v>
      </c>
      <c r="B16" s="54" t="s">
        <v>83</v>
      </c>
      <c r="C16" s="54"/>
      <c r="D16" s="54"/>
      <c r="E16" s="17">
        <v>2</v>
      </c>
      <c r="F16" s="17">
        <v>2851.09</v>
      </c>
      <c r="G16" s="17">
        <v>1</v>
      </c>
      <c r="H16" s="17">
        <v>2154.6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16" s="3" customFormat="1" ht="18.75" x14ac:dyDescent="0.3">
      <c r="A17" s="25" t="s">
        <v>27</v>
      </c>
      <c r="B17" s="54" t="s">
        <v>28</v>
      </c>
      <c r="C17" s="54"/>
      <c r="D17" s="54"/>
      <c r="E17" s="17">
        <f>E8+E9+E10+E11+E12+E13+E14+E15+E16</f>
        <v>72</v>
      </c>
      <c r="F17" s="17">
        <f t="shared" ref="F17:M17" si="0">F8+F9+F10+F11+F12+F13+F14+F15+F16</f>
        <v>5553.77</v>
      </c>
      <c r="G17" s="17">
        <f t="shared" si="0"/>
        <v>70</v>
      </c>
      <c r="H17" s="17">
        <f t="shared" si="0"/>
        <v>4632.9699999999993</v>
      </c>
      <c r="I17" s="17">
        <f t="shared" si="0"/>
        <v>12</v>
      </c>
      <c r="J17" s="17">
        <f t="shared" si="0"/>
        <v>60</v>
      </c>
      <c r="K17" s="17">
        <f t="shared" si="0"/>
        <v>12</v>
      </c>
      <c r="L17" s="17">
        <f t="shared" si="0"/>
        <v>0</v>
      </c>
      <c r="M17" s="17">
        <f t="shared" si="0"/>
        <v>0</v>
      </c>
    </row>
    <row r="18" spans="1:16" s="3" customFormat="1" ht="18.75" x14ac:dyDescent="0.3">
      <c r="A18" s="25" t="s">
        <v>29</v>
      </c>
      <c r="B18" s="54" t="s">
        <v>30</v>
      </c>
      <c r="C18" s="54"/>
      <c r="D18" s="54"/>
      <c r="E18" s="17"/>
      <c r="F18" s="17"/>
      <c r="G18" s="17"/>
      <c r="H18" s="17"/>
      <c r="I18" s="17"/>
      <c r="J18" s="17"/>
      <c r="K18" s="17"/>
      <c r="L18" s="17"/>
      <c r="M18" s="17"/>
    </row>
    <row r="20" spans="1:16" ht="18.75" x14ac:dyDescent="0.3">
      <c r="A20" s="2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customFormat="1" x14ac:dyDescent="0.2">
      <c r="A22" s="27"/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18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24"/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65" t="s">
        <v>84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s="1" customFormat="1" ht="19.5" thickBot="1" x14ac:dyDescent="0.35">
      <c r="A26" s="24"/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28"/>
      <c r="B27" s="67" t="s">
        <v>33</v>
      </c>
      <c r="C27" s="68"/>
      <c r="D27" s="69"/>
      <c r="E27" s="76" t="s">
        <v>34</v>
      </c>
      <c r="F27" s="77"/>
      <c r="G27" s="63" t="s">
        <v>76</v>
      </c>
      <c r="H27" s="64"/>
      <c r="I27" s="64"/>
      <c r="J27" s="64"/>
      <c r="K27" s="64"/>
      <c r="L27" s="78"/>
      <c r="M27" s="79" t="s">
        <v>35</v>
      </c>
      <c r="N27" s="80"/>
      <c r="O27" s="79" t="s">
        <v>36</v>
      </c>
      <c r="P27" s="80"/>
    </row>
    <row r="28" spans="1:16" s="1" customFormat="1" ht="20.25" customHeight="1" thickBot="1" x14ac:dyDescent="0.35">
      <c r="A28" s="29"/>
      <c r="B28" s="70"/>
      <c r="C28" s="71"/>
      <c r="D28" s="72"/>
      <c r="E28" s="81" t="s">
        <v>37</v>
      </c>
      <c r="F28" s="58" t="s">
        <v>38</v>
      </c>
      <c r="G28" s="81" t="s">
        <v>37</v>
      </c>
      <c r="H28" s="58" t="s">
        <v>38</v>
      </c>
      <c r="I28" s="63" t="s">
        <v>39</v>
      </c>
      <c r="J28" s="64"/>
      <c r="K28" s="64"/>
      <c r="L28" s="78"/>
      <c r="M28" s="81" t="s">
        <v>37</v>
      </c>
      <c r="N28" s="58" t="s">
        <v>38</v>
      </c>
      <c r="O28" s="81" t="s">
        <v>37</v>
      </c>
      <c r="P28" s="58" t="s">
        <v>38</v>
      </c>
    </row>
    <row r="29" spans="1:16" s="1" customFormat="1" ht="19.5" thickBot="1" x14ac:dyDescent="0.35">
      <c r="A29" s="29"/>
      <c r="B29" s="70"/>
      <c r="C29" s="71"/>
      <c r="D29" s="72"/>
      <c r="E29" s="82"/>
      <c r="F29" s="59"/>
      <c r="G29" s="82"/>
      <c r="H29" s="59"/>
      <c r="I29" s="61" t="s">
        <v>40</v>
      </c>
      <c r="J29" s="63" t="s">
        <v>41</v>
      </c>
      <c r="K29" s="64"/>
      <c r="L29" s="19" t="s">
        <v>42</v>
      </c>
      <c r="M29" s="82"/>
      <c r="N29" s="59"/>
      <c r="O29" s="82"/>
      <c r="P29" s="59"/>
    </row>
    <row r="30" spans="1:16" s="1" customFormat="1" ht="96" customHeight="1" thickBot="1" x14ac:dyDescent="0.35">
      <c r="A30" s="29" t="s">
        <v>0</v>
      </c>
      <c r="B30" s="73"/>
      <c r="C30" s="74"/>
      <c r="D30" s="75"/>
      <c r="E30" s="83"/>
      <c r="F30" s="60"/>
      <c r="G30" s="83"/>
      <c r="H30" s="60"/>
      <c r="I30" s="62"/>
      <c r="J30" s="8" t="s">
        <v>43</v>
      </c>
      <c r="K30" s="8" t="s">
        <v>44</v>
      </c>
      <c r="L30" s="8" t="s">
        <v>45</v>
      </c>
      <c r="M30" s="83"/>
      <c r="N30" s="60"/>
      <c r="O30" s="83"/>
      <c r="P30" s="60"/>
    </row>
    <row r="31" spans="1:16" s="1" customFormat="1" ht="19.5" thickBot="1" x14ac:dyDescent="0.35">
      <c r="A31" s="30"/>
      <c r="B31" s="86" t="s">
        <v>46</v>
      </c>
      <c r="C31" s="87"/>
      <c r="D31" s="88"/>
      <c r="E31" s="9" t="s">
        <v>47</v>
      </c>
      <c r="F31" s="9" t="s">
        <v>48</v>
      </c>
      <c r="G31" s="9" t="s">
        <v>49</v>
      </c>
      <c r="H31" s="9" t="s">
        <v>50</v>
      </c>
      <c r="I31" s="9" t="s">
        <v>51</v>
      </c>
      <c r="J31" s="9" t="s">
        <v>52</v>
      </c>
      <c r="K31" s="9" t="s">
        <v>53</v>
      </c>
      <c r="L31" s="9" t="s">
        <v>54</v>
      </c>
      <c r="M31" s="9" t="s">
        <v>55</v>
      </c>
      <c r="N31" s="10">
        <v>11</v>
      </c>
      <c r="O31" s="11" t="s">
        <v>56</v>
      </c>
      <c r="P31" s="12" t="s">
        <v>57</v>
      </c>
    </row>
    <row r="32" spans="1:16" s="1" customFormat="1" ht="19.5" thickBot="1" x14ac:dyDescent="0.35">
      <c r="A32" s="31" t="s">
        <v>46</v>
      </c>
      <c r="B32" s="89" t="s">
        <v>58</v>
      </c>
      <c r="C32" s="92" t="s">
        <v>59</v>
      </c>
      <c r="D32" s="13" t="s">
        <v>60</v>
      </c>
      <c r="E32" s="9">
        <v>21</v>
      </c>
      <c r="F32" s="9">
        <v>110.48</v>
      </c>
      <c r="G32" s="9">
        <v>8</v>
      </c>
      <c r="H32" s="9">
        <v>56.370000000000005</v>
      </c>
      <c r="I32" s="9">
        <v>0</v>
      </c>
      <c r="J32" s="9">
        <v>0</v>
      </c>
      <c r="K32" s="9">
        <v>0</v>
      </c>
      <c r="L32" s="9">
        <v>0</v>
      </c>
      <c r="M32" s="9">
        <v>19</v>
      </c>
      <c r="N32" s="9">
        <v>92.009999999999991</v>
      </c>
      <c r="O32" s="9">
        <v>21</v>
      </c>
      <c r="P32" s="9">
        <v>94.11</v>
      </c>
    </row>
    <row r="33" spans="1:16" s="1" customFormat="1" ht="38.25" thickBot="1" x14ac:dyDescent="0.35">
      <c r="A33" s="31" t="s">
        <v>47</v>
      </c>
      <c r="B33" s="90"/>
      <c r="C33" s="93"/>
      <c r="D33" s="14" t="s">
        <v>61</v>
      </c>
      <c r="E33" s="9">
        <v>8</v>
      </c>
      <c r="F33" s="9">
        <v>32.04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8</v>
      </c>
      <c r="N33" s="9">
        <v>32.04</v>
      </c>
      <c r="O33" s="9">
        <v>13</v>
      </c>
      <c r="P33" s="9">
        <v>52.04</v>
      </c>
    </row>
    <row r="34" spans="1:16" s="1" customFormat="1" ht="19.5" thickBot="1" x14ac:dyDescent="0.35">
      <c r="A34" s="31" t="s">
        <v>48</v>
      </c>
      <c r="B34" s="90"/>
      <c r="C34" s="92" t="s">
        <v>62</v>
      </c>
      <c r="D34" s="13" t="s">
        <v>60</v>
      </c>
      <c r="E34" s="9">
        <v>8</v>
      </c>
      <c r="F34" s="9">
        <v>120.17999999999999</v>
      </c>
      <c r="G34" s="9">
        <v>2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9">
        <v>10</v>
      </c>
      <c r="N34" s="9">
        <v>137.18</v>
      </c>
      <c r="O34" s="9">
        <v>3</v>
      </c>
      <c r="P34" s="9">
        <v>23.6</v>
      </c>
    </row>
    <row r="35" spans="1:16" s="1" customFormat="1" ht="38.25" thickBot="1" x14ac:dyDescent="0.35">
      <c r="A35" s="31" t="s">
        <v>49</v>
      </c>
      <c r="B35" s="91"/>
      <c r="C35" s="93"/>
      <c r="D35" s="15" t="s">
        <v>23</v>
      </c>
      <c r="E35" s="9">
        <v>4</v>
      </c>
      <c r="F35" s="9">
        <v>34.43</v>
      </c>
      <c r="G35" s="9">
        <v>1</v>
      </c>
      <c r="H35" s="9">
        <v>19.98</v>
      </c>
      <c r="I35" s="9">
        <v>0</v>
      </c>
      <c r="J35" s="9">
        <v>0</v>
      </c>
      <c r="K35" s="9">
        <v>0</v>
      </c>
      <c r="L35" s="9">
        <v>0</v>
      </c>
      <c r="M35" s="9">
        <v>3</v>
      </c>
      <c r="N35" s="9">
        <v>14.45</v>
      </c>
      <c r="O35" s="9">
        <v>5</v>
      </c>
      <c r="P35" s="9">
        <v>24.45</v>
      </c>
    </row>
    <row r="36" spans="1:16" s="1" customFormat="1" ht="38.25" thickBot="1" x14ac:dyDescent="0.35">
      <c r="A36" s="31" t="s">
        <v>50</v>
      </c>
      <c r="B36" s="84" t="s">
        <v>63</v>
      </c>
      <c r="C36" s="16" t="s">
        <v>59</v>
      </c>
      <c r="D36" s="15" t="s">
        <v>23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s="1" customFormat="1" ht="51" customHeight="1" thickBot="1" x14ac:dyDescent="0.35">
      <c r="A37" s="31" t="s">
        <v>51</v>
      </c>
      <c r="B37" s="85"/>
      <c r="C37" s="16" t="s">
        <v>62</v>
      </c>
      <c r="D37" s="15" t="s">
        <v>23</v>
      </c>
      <c r="E37" s="9">
        <v>3</v>
      </c>
      <c r="F37" s="9">
        <v>886.22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3</v>
      </c>
      <c r="N37" s="9">
        <v>886.22</v>
      </c>
      <c r="O37" s="9">
        <v>2</v>
      </c>
      <c r="P37" s="9">
        <v>663.49</v>
      </c>
    </row>
    <row r="38" spans="1:16" s="1" customFormat="1" ht="51.75" customHeight="1" thickBot="1" x14ac:dyDescent="0.35">
      <c r="A38" s="31" t="s">
        <v>52</v>
      </c>
      <c r="B38" s="84" t="s">
        <v>64</v>
      </c>
      <c r="C38" s="16" t="s">
        <v>59</v>
      </c>
      <c r="D38" s="15" t="s">
        <v>23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s="1" customFormat="1" ht="38.25" thickBot="1" x14ac:dyDescent="0.35">
      <c r="A39" s="31" t="s">
        <v>53</v>
      </c>
      <c r="B39" s="85"/>
      <c r="C39" s="4" t="s">
        <v>24</v>
      </c>
      <c r="D39" s="15" t="s">
        <v>23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 s="1" customFormat="1" ht="58.5" customHeight="1" thickBot="1" x14ac:dyDescent="0.35">
      <c r="A40" s="31" t="s">
        <v>54</v>
      </c>
      <c r="B40" s="84" t="s">
        <v>65</v>
      </c>
      <c r="C40" s="98" t="s">
        <v>66</v>
      </c>
      <c r="D40" s="99"/>
      <c r="E40" s="9">
        <v>1</v>
      </c>
      <c r="F40" s="9">
        <v>696.49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</v>
      </c>
      <c r="N40" s="9">
        <v>696.49</v>
      </c>
      <c r="O40" s="9">
        <v>1</v>
      </c>
      <c r="P40" s="9">
        <v>696.49</v>
      </c>
    </row>
    <row r="41" spans="1:16" s="1" customFormat="1" ht="24" customHeight="1" thickBot="1" x14ac:dyDescent="0.35">
      <c r="A41" s="31" t="s">
        <v>55</v>
      </c>
      <c r="B41" s="97"/>
      <c r="C41" s="98" t="s">
        <v>67</v>
      </c>
      <c r="D41" s="99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s="1" customFormat="1" ht="60" customHeight="1" thickBot="1" x14ac:dyDescent="0.35">
      <c r="A42" s="31" t="s">
        <v>68</v>
      </c>
      <c r="B42" s="97"/>
      <c r="C42" s="98" t="s">
        <v>69</v>
      </c>
      <c r="D42" s="9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s="1" customFormat="1" ht="19.5" thickBot="1" x14ac:dyDescent="0.35">
      <c r="A43" s="31" t="s">
        <v>56</v>
      </c>
      <c r="B43" s="97"/>
      <c r="C43" s="94" t="s">
        <v>70</v>
      </c>
      <c r="D43" s="96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 s="1" customFormat="1" ht="63.75" customHeight="1" thickBot="1" x14ac:dyDescent="0.35">
      <c r="A44" s="31" t="s">
        <v>57</v>
      </c>
      <c r="B44" s="97"/>
      <c r="C44" s="98" t="s">
        <v>71</v>
      </c>
      <c r="D44" s="9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 s="1" customFormat="1" ht="59.25" customHeight="1" thickBot="1" x14ac:dyDescent="0.35">
      <c r="A45" s="31" t="s">
        <v>72</v>
      </c>
      <c r="B45" s="85"/>
      <c r="C45" s="98" t="s">
        <v>73</v>
      </c>
      <c r="D45" s="9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 s="1" customFormat="1" ht="19.5" thickBot="1" x14ac:dyDescent="0.35">
      <c r="A46" s="31" t="s">
        <v>74</v>
      </c>
      <c r="B46" s="94" t="s">
        <v>75</v>
      </c>
      <c r="C46" s="95"/>
      <c r="D46" s="96"/>
      <c r="E46" s="9">
        <f>E32+E33+E34+E35+E36+E37+E38+E39+E40+E41+E42+E43+E44+E45</f>
        <v>45</v>
      </c>
      <c r="F46" s="9">
        <f t="shared" ref="F46:P46" si="1">F32+F33+F34+F35+F36+F37+F38+F39+F40+F41+F42+F43+F44+F45</f>
        <v>1879.84</v>
      </c>
      <c r="G46" s="9">
        <f t="shared" si="1"/>
        <v>11</v>
      </c>
      <c r="H46" s="9">
        <f t="shared" si="1"/>
        <v>86.350000000000009</v>
      </c>
      <c r="I46" s="9">
        <f t="shared" si="1"/>
        <v>0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44</v>
      </c>
      <c r="N46" s="9">
        <f t="shared" si="1"/>
        <v>1858.39</v>
      </c>
      <c r="O46" s="9">
        <f t="shared" si="1"/>
        <v>45</v>
      </c>
      <c r="P46" s="9">
        <f t="shared" si="1"/>
        <v>1554.18</v>
      </c>
    </row>
    <row r="47" spans="1:16" customFormat="1" x14ac:dyDescent="0.2">
      <c r="A47" s="27"/>
      <c r="E47" s="7"/>
      <c r="F47" s="7"/>
      <c r="G47" s="7"/>
      <c r="H47" s="7"/>
      <c r="I47" s="7"/>
      <c r="J47" s="7"/>
      <c r="K47" s="7"/>
      <c r="L47" s="7"/>
      <c r="M47" s="7"/>
    </row>
    <row r="48" spans="1:16" ht="18.75" x14ac:dyDescent="0.2">
      <c r="A48" s="32" t="s">
        <v>86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7:D7"/>
    <mergeCell ref="B12:B13"/>
    <mergeCell ref="B14:B15"/>
    <mergeCell ref="B16:D16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7" right="0.7" top="0.75" bottom="0.75" header="0.3" footer="0.3"/>
  <pageSetup paperSize="9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opLeftCell="A19" zoomScale="85" zoomScaleNormal="85" workbookViewId="0">
      <selection sqref="A1:XFD1048576"/>
    </sheetView>
  </sheetViews>
  <sheetFormatPr defaultRowHeight="12.75" x14ac:dyDescent="0.2"/>
  <cols>
    <col min="1" max="1" width="4.5703125" style="33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" style="6" customWidth="1"/>
    <col min="8" max="8" width="10.140625" style="6" customWidth="1"/>
    <col min="9" max="9" width="16" style="6" customWidth="1"/>
    <col min="10" max="10" width="9.7109375" style="6" customWidth="1"/>
    <col min="11" max="11" width="16.85546875" style="6" customWidth="1"/>
    <col min="12" max="12" width="21.5703125" style="6" customWidth="1"/>
    <col min="13" max="13" width="21.42578125" style="6" customWidth="1"/>
    <col min="14" max="15" width="9.140625" style="5"/>
    <col min="16" max="16" width="10.7109375" style="5" bestFit="1" customWidth="1"/>
    <col min="17" max="16384" width="9.140625" style="5"/>
  </cols>
  <sheetData>
    <row r="1" spans="1:13" s="1" customFormat="1" ht="39.75" customHeight="1" x14ac:dyDescent="0.3">
      <c r="A1" s="51" t="s">
        <v>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" customFormat="1" ht="18.75" x14ac:dyDescent="0.3">
      <c r="A2" s="24"/>
      <c r="E2" s="2"/>
      <c r="F2" s="2"/>
      <c r="G2" s="2"/>
      <c r="H2" s="2"/>
      <c r="I2" s="2"/>
      <c r="J2" s="2"/>
      <c r="K2" s="2"/>
      <c r="L2" s="2"/>
      <c r="M2" s="2"/>
    </row>
    <row r="3" spans="1:13" s="42" customFormat="1" ht="75" customHeight="1" x14ac:dyDescent="0.2">
      <c r="A3" s="53" t="s">
        <v>0</v>
      </c>
      <c r="B3" s="100" t="s">
        <v>1</v>
      </c>
      <c r="C3" s="100"/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/>
      <c r="L3" s="100"/>
      <c r="M3" s="100"/>
    </row>
    <row r="4" spans="1:13" s="42" customFormat="1" ht="18.75" x14ac:dyDescent="0.2">
      <c r="A4" s="53"/>
      <c r="B4" s="100"/>
      <c r="C4" s="100"/>
      <c r="D4" s="100"/>
      <c r="E4" s="100" t="s">
        <v>5</v>
      </c>
      <c r="F4" s="53" t="s">
        <v>6</v>
      </c>
      <c r="G4" s="100" t="s">
        <v>5</v>
      </c>
      <c r="H4" s="100" t="s">
        <v>6</v>
      </c>
      <c r="I4" s="100" t="s">
        <v>5</v>
      </c>
      <c r="J4" s="100" t="s">
        <v>6</v>
      </c>
      <c r="K4" s="53" t="s">
        <v>31</v>
      </c>
      <c r="L4" s="100"/>
      <c r="M4" s="100"/>
    </row>
    <row r="5" spans="1:13" s="42" customFormat="1" ht="57" customHeight="1" x14ac:dyDescent="0.2">
      <c r="A5" s="53"/>
      <c r="B5" s="100"/>
      <c r="C5" s="100"/>
      <c r="D5" s="100"/>
      <c r="E5" s="100"/>
      <c r="F5" s="100"/>
      <c r="G5" s="100"/>
      <c r="H5" s="100"/>
      <c r="I5" s="100"/>
      <c r="J5" s="100"/>
      <c r="K5" s="25" t="s">
        <v>7</v>
      </c>
      <c r="L5" s="25" t="s">
        <v>8</v>
      </c>
      <c r="M5" s="25" t="s">
        <v>9</v>
      </c>
    </row>
    <row r="6" spans="1:13" s="42" customFormat="1" ht="18.75" x14ac:dyDescent="0.2">
      <c r="A6" s="53"/>
      <c r="B6" s="100" t="s">
        <v>10</v>
      </c>
      <c r="C6" s="100"/>
      <c r="D6" s="100"/>
      <c r="E6" s="25" t="s">
        <v>11</v>
      </c>
      <c r="F6" s="25" t="s">
        <v>12</v>
      </c>
      <c r="G6" s="25" t="s">
        <v>13</v>
      </c>
      <c r="H6" s="25" t="s">
        <v>14</v>
      </c>
      <c r="I6" s="25" t="s">
        <v>15</v>
      </c>
      <c r="J6" s="25" t="s">
        <v>16</v>
      </c>
      <c r="K6" s="25" t="s">
        <v>17</v>
      </c>
      <c r="L6" s="25" t="s">
        <v>18</v>
      </c>
      <c r="M6" s="25" t="s">
        <v>19</v>
      </c>
    </row>
    <row r="7" spans="1:13" s="3" customFormat="1" ht="18.75" x14ac:dyDescent="0.3">
      <c r="A7" s="25" t="s">
        <v>20</v>
      </c>
      <c r="B7" s="54" t="s">
        <v>21</v>
      </c>
      <c r="C7" s="54"/>
      <c r="D7" s="54"/>
      <c r="E7" s="25"/>
      <c r="F7" s="25"/>
      <c r="G7" s="25"/>
      <c r="H7" s="25"/>
      <c r="I7" s="25"/>
      <c r="J7" s="25"/>
      <c r="K7" s="25"/>
      <c r="L7" s="25"/>
      <c r="M7" s="25"/>
    </row>
    <row r="8" spans="1:13" s="3" customFormat="1" ht="18.75" x14ac:dyDescent="0.3">
      <c r="A8" s="25" t="s">
        <v>11</v>
      </c>
      <c r="B8" s="57" t="s">
        <v>85</v>
      </c>
      <c r="C8" s="57" t="s">
        <v>78</v>
      </c>
      <c r="D8" s="22" t="s">
        <v>22</v>
      </c>
      <c r="E8" s="25">
        <f>6+3+3+3+4+2</f>
        <v>21</v>
      </c>
      <c r="F8" s="25">
        <f>30+12.03+20.96+15+25+10</f>
        <v>112.99000000000001</v>
      </c>
      <c r="G8" s="25">
        <f>3+3+3+4+2</f>
        <v>15</v>
      </c>
      <c r="H8" s="25">
        <f>12.03+20.96+15+25+10</f>
        <v>82.990000000000009</v>
      </c>
      <c r="I8" s="25">
        <f>2</f>
        <v>2</v>
      </c>
      <c r="J8" s="25">
        <f>10</f>
        <v>10</v>
      </c>
      <c r="K8" s="25">
        <f>2</f>
        <v>2</v>
      </c>
      <c r="L8" s="25"/>
      <c r="M8" s="25"/>
    </row>
    <row r="9" spans="1:13" s="3" customFormat="1" ht="37.5" x14ac:dyDescent="0.3">
      <c r="A9" s="25" t="s">
        <v>12</v>
      </c>
      <c r="B9" s="54"/>
      <c r="C9" s="54"/>
      <c r="D9" s="22" t="s">
        <v>23</v>
      </c>
      <c r="E9" s="25">
        <f>6+2+20</f>
        <v>28</v>
      </c>
      <c r="F9" s="25">
        <f>24.06+14.2+88</f>
        <v>126.25999999999999</v>
      </c>
      <c r="G9" s="25">
        <f>6+2+15</f>
        <v>23</v>
      </c>
      <c r="H9" s="25">
        <f>24.06+14.2+66.4</f>
        <v>104.66</v>
      </c>
      <c r="I9" s="25"/>
      <c r="J9" s="25"/>
      <c r="K9" s="25"/>
      <c r="L9" s="25"/>
      <c r="M9" s="25"/>
    </row>
    <row r="10" spans="1:13" s="3" customFormat="1" ht="18.75" x14ac:dyDescent="0.3">
      <c r="A10" s="25" t="s">
        <v>13</v>
      </c>
      <c r="B10" s="54"/>
      <c r="C10" s="57" t="s">
        <v>79</v>
      </c>
      <c r="D10" s="22" t="s">
        <v>22</v>
      </c>
      <c r="E10" s="25">
        <f>4+2</f>
        <v>6</v>
      </c>
      <c r="F10" s="25">
        <f>20+6</f>
        <v>26</v>
      </c>
      <c r="G10" s="25">
        <f>7+2</f>
        <v>9</v>
      </c>
      <c r="H10" s="25">
        <f>35+6</f>
        <v>41</v>
      </c>
      <c r="I10" s="25"/>
      <c r="J10" s="25"/>
      <c r="K10" s="25"/>
      <c r="L10" s="25"/>
      <c r="M10" s="25"/>
    </row>
    <row r="11" spans="1:13" s="3" customFormat="1" ht="37.5" x14ac:dyDescent="0.3">
      <c r="A11" s="25" t="s">
        <v>14</v>
      </c>
      <c r="B11" s="54"/>
      <c r="C11" s="54"/>
      <c r="D11" s="22" t="s">
        <v>23</v>
      </c>
      <c r="E11" s="25">
        <f>5</f>
        <v>5</v>
      </c>
      <c r="F11" s="25">
        <f>95.4</f>
        <v>95.4</v>
      </c>
      <c r="G11" s="25">
        <f>5</f>
        <v>5</v>
      </c>
      <c r="H11" s="25">
        <f>95.4</f>
        <v>95.4</v>
      </c>
      <c r="I11" s="25"/>
      <c r="J11" s="25"/>
      <c r="K11" s="25"/>
      <c r="L11" s="25"/>
      <c r="M11" s="25"/>
    </row>
    <row r="12" spans="1:13" s="3" customFormat="1" ht="52.5" x14ac:dyDescent="0.3">
      <c r="A12" s="25" t="s">
        <v>15</v>
      </c>
      <c r="B12" s="54" t="s">
        <v>25</v>
      </c>
      <c r="C12" s="34" t="s">
        <v>80</v>
      </c>
      <c r="D12" s="22" t="s">
        <v>23</v>
      </c>
      <c r="E12" s="25">
        <f>1</f>
        <v>1</v>
      </c>
      <c r="F12" s="25">
        <f>30</f>
        <v>30</v>
      </c>
      <c r="G12" s="25">
        <f>1</f>
        <v>1</v>
      </c>
      <c r="H12" s="25">
        <f>30</f>
        <v>30</v>
      </c>
      <c r="I12" s="25"/>
      <c r="J12" s="25"/>
      <c r="K12" s="25"/>
      <c r="L12" s="25"/>
      <c r="M12" s="25"/>
    </row>
    <row r="13" spans="1:13" s="3" customFormat="1" ht="52.5" x14ac:dyDescent="0.3">
      <c r="A13" s="25" t="s">
        <v>16</v>
      </c>
      <c r="B13" s="54"/>
      <c r="C13" s="34" t="s">
        <v>81</v>
      </c>
      <c r="D13" s="22" t="s">
        <v>23</v>
      </c>
      <c r="E13" s="25">
        <f>2+2</f>
        <v>4</v>
      </c>
      <c r="F13" s="25">
        <f>94.4+66</f>
        <v>160.4</v>
      </c>
      <c r="G13" s="25">
        <f>1+2</f>
        <v>3</v>
      </c>
      <c r="H13" s="25">
        <f>30+66</f>
        <v>96</v>
      </c>
      <c r="I13" s="25"/>
      <c r="J13" s="25"/>
      <c r="K13" s="25"/>
      <c r="L13" s="25"/>
      <c r="M13" s="25"/>
    </row>
    <row r="14" spans="1:13" s="3" customFormat="1" ht="52.5" x14ac:dyDescent="0.3">
      <c r="A14" s="25">
        <v>8</v>
      </c>
      <c r="B14" s="54" t="s">
        <v>26</v>
      </c>
      <c r="C14" s="35" t="s">
        <v>82</v>
      </c>
      <c r="D14" s="22" t="s">
        <v>23</v>
      </c>
      <c r="E14" s="25"/>
      <c r="F14" s="25"/>
      <c r="G14" s="25"/>
      <c r="H14" s="25"/>
      <c r="I14" s="25"/>
      <c r="J14" s="25"/>
      <c r="K14" s="25"/>
      <c r="L14" s="25"/>
      <c r="M14" s="25"/>
    </row>
    <row r="15" spans="1:13" s="3" customFormat="1" ht="52.5" x14ac:dyDescent="0.3">
      <c r="A15" s="25" t="s">
        <v>18</v>
      </c>
      <c r="B15" s="54"/>
      <c r="C15" s="34" t="s">
        <v>81</v>
      </c>
      <c r="D15" s="22" t="s">
        <v>23</v>
      </c>
      <c r="E15" s="25"/>
      <c r="F15" s="25"/>
      <c r="G15" s="25"/>
      <c r="H15" s="25"/>
      <c r="I15" s="25"/>
      <c r="J15" s="25"/>
      <c r="K15" s="25"/>
      <c r="L15" s="25"/>
      <c r="M15" s="25"/>
    </row>
    <row r="16" spans="1:13" s="3" customFormat="1" ht="18.75" x14ac:dyDescent="0.3">
      <c r="A16" s="25" t="s">
        <v>19</v>
      </c>
      <c r="B16" s="54" t="s">
        <v>83</v>
      </c>
      <c r="C16" s="54"/>
      <c r="D16" s="54"/>
      <c r="E16" s="25"/>
      <c r="F16" s="25"/>
      <c r="G16" s="25"/>
      <c r="H16" s="25"/>
      <c r="I16" s="25"/>
      <c r="J16" s="25"/>
      <c r="K16" s="25"/>
      <c r="L16" s="25"/>
      <c r="M16" s="25"/>
    </row>
    <row r="17" spans="1:16" s="3" customFormat="1" ht="18.75" x14ac:dyDescent="0.3">
      <c r="A17" s="25" t="s">
        <v>27</v>
      </c>
      <c r="B17" s="54" t="s">
        <v>28</v>
      </c>
      <c r="C17" s="54"/>
      <c r="D17" s="54"/>
      <c r="E17" s="25">
        <f>E8+E9+E10+E11+E12+E13+E14+E15+E16</f>
        <v>65</v>
      </c>
      <c r="F17" s="25">
        <f t="shared" ref="F17:M17" si="0">F8+F9+F10+F11+F12+F13+F14+F15+F16</f>
        <v>551.04999999999995</v>
      </c>
      <c r="G17" s="25">
        <f t="shared" si="0"/>
        <v>56</v>
      </c>
      <c r="H17" s="25">
        <f t="shared" si="0"/>
        <v>450.05</v>
      </c>
      <c r="I17" s="25">
        <f t="shared" si="0"/>
        <v>2</v>
      </c>
      <c r="J17" s="25">
        <f t="shared" si="0"/>
        <v>10</v>
      </c>
      <c r="K17" s="25">
        <f t="shared" si="0"/>
        <v>2</v>
      </c>
      <c r="L17" s="25">
        <f t="shared" si="0"/>
        <v>0</v>
      </c>
      <c r="M17" s="25">
        <f t="shared" si="0"/>
        <v>0</v>
      </c>
    </row>
    <row r="18" spans="1:16" s="3" customFormat="1" ht="18.75" x14ac:dyDescent="0.3">
      <c r="A18" s="25" t="s">
        <v>29</v>
      </c>
      <c r="B18" s="54" t="s">
        <v>30</v>
      </c>
      <c r="C18" s="54"/>
      <c r="D18" s="54"/>
      <c r="E18" s="36"/>
      <c r="F18" s="36"/>
      <c r="G18" s="36"/>
      <c r="H18" s="36"/>
      <c r="I18" s="36"/>
      <c r="J18" s="36"/>
      <c r="K18" s="36"/>
      <c r="L18" s="36"/>
      <c r="M18" s="36"/>
    </row>
    <row r="20" spans="1:16" ht="18.75" x14ac:dyDescent="0.3">
      <c r="A20" s="2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customFormat="1" x14ac:dyDescent="0.2">
      <c r="A22" s="27"/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38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24"/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65" t="s">
        <v>88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s="1" customFormat="1" ht="19.5" thickBot="1" x14ac:dyDescent="0.35">
      <c r="A26" s="24"/>
      <c r="E26" s="2"/>
      <c r="F26" s="2"/>
      <c r="G26" s="2"/>
      <c r="H26" s="2"/>
      <c r="I26" s="2"/>
      <c r="J26" s="2"/>
      <c r="K26" s="2"/>
      <c r="L26" s="2"/>
      <c r="M26" s="2"/>
    </row>
    <row r="27" spans="1:16" s="24" customFormat="1" ht="56.25" customHeight="1" thickBot="1" x14ac:dyDescent="0.25">
      <c r="A27" s="104" t="s">
        <v>0</v>
      </c>
      <c r="B27" s="67" t="s">
        <v>33</v>
      </c>
      <c r="C27" s="68"/>
      <c r="D27" s="69"/>
      <c r="E27" s="107" t="s">
        <v>34</v>
      </c>
      <c r="F27" s="108"/>
      <c r="G27" s="101" t="s">
        <v>76</v>
      </c>
      <c r="H27" s="102"/>
      <c r="I27" s="102"/>
      <c r="J27" s="102"/>
      <c r="K27" s="102"/>
      <c r="L27" s="103"/>
      <c r="M27" s="107" t="s">
        <v>35</v>
      </c>
      <c r="N27" s="108"/>
      <c r="O27" s="107" t="s">
        <v>36</v>
      </c>
      <c r="P27" s="108"/>
    </row>
    <row r="28" spans="1:16" s="24" customFormat="1" ht="20.25" customHeight="1" thickBot="1" x14ac:dyDescent="0.25">
      <c r="A28" s="105"/>
      <c r="B28" s="70"/>
      <c r="C28" s="71"/>
      <c r="D28" s="72"/>
      <c r="E28" s="81" t="s">
        <v>37</v>
      </c>
      <c r="F28" s="58" t="s">
        <v>38</v>
      </c>
      <c r="G28" s="81" t="s">
        <v>37</v>
      </c>
      <c r="H28" s="58" t="s">
        <v>38</v>
      </c>
      <c r="I28" s="101" t="s">
        <v>39</v>
      </c>
      <c r="J28" s="102"/>
      <c r="K28" s="102"/>
      <c r="L28" s="103"/>
      <c r="M28" s="81" t="s">
        <v>37</v>
      </c>
      <c r="N28" s="58" t="s">
        <v>38</v>
      </c>
      <c r="O28" s="81" t="s">
        <v>37</v>
      </c>
      <c r="P28" s="58" t="s">
        <v>38</v>
      </c>
    </row>
    <row r="29" spans="1:16" s="24" customFormat="1" ht="19.5" thickBot="1" x14ac:dyDescent="0.25">
      <c r="A29" s="105"/>
      <c r="B29" s="70"/>
      <c r="C29" s="71"/>
      <c r="D29" s="72"/>
      <c r="E29" s="82"/>
      <c r="F29" s="59"/>
      <c r="G29" s="82"/>
      <c r="H29" s="59"/>
      <c r="I29" s="61" t="s">
        <v>40</v>
      </c>
      <c r="J29" s="101" t="s">
        <v>41</v>
      </c>
      <c r="K29" s="102"/>
      <c r="L29" s="40" t="s">
        <v>42</v>
      </c>
      <c r="M29" s="82"/>
      <c r="N29" s="59"/>
      <c r="O29" s="82"/>
      <c r="P29" s="59"/>
    </row>
    <row r="30" spans="1:16" s="24" customFormat="1" ht="96" customHeight="1" thickBot="1" x14ac:dyDescent="0.25">
      <c r="A30" s="105"/>
      <c r="B30" s="73"/>
      <c r="C30" s="74"/>
      <c r="D30" s="75"/>
      <c r="E30" s="83"/>
      <c r="F30" s="60"/>
      <c r="G30" s="83"/>
      <c r="H30" s="60"/>
      <c r="I30" s="62"/>
      <c r="J30" s="41" t="s">
        <v>43</v>
      </c>
      <c r="K30" s="41" t="s">
        <v>44</v>
      </c>
      <c r="L30" s="41" t="s">
        <v>45</v>
      </c>
      <c r="M30" s="83"/>
      <c r="N30" s="60"/>
      <c r="O30" s="83"/>
      <c r="P30" s="60"/>
    </row>
    <row r="31" spans="1:16" s="24" customFormat="1" ht="19.5" thickBot="1" x14ac:dyDescent="0.25">
      <c r="A31" s="106"/>
      <c r="B31" s="101" t="s">
        <v>46</v>
      </c>
      <c r="C31" s="102"/>
      <c r="D31" s="103"/>
      <c r="E31" s="39" t="s">
        <v>47</v>
      </c>
      <c r="F31" s="39" t="s">
        <v>48</v>
      </c>
      <c r="G31" s="39" t="s">
        <v>49</v>
      </c>
      <c r="H31" s="39" t="s">
        <v>50</v>
      </c>
      <c r="I31" s="39" t="s">
        <v>51</v>
      </c>
      <c r="J31" s="39" t="s">
        <v>52</v>
      </c>
      <c r="K31" s="39" t="s">
        <v>53</v>
      </c>
      <c r="L31" s="39" t="s">
        <v>54</v>
      </c>
      <c r="M31" s="39" t="s">
        <v>55</v>
      </c>
      <c r="N31" s="39">
        <v>11</v>
      </c>
      <c r="O31" s="39" t="s">
        <v>56</v>
      </c>
      <c r="P31" s="39" t="s">
        <v>57</v>
      </c>
    </row>
    <row r="32" spans="1:16" s="1" customFormat="1" ht="19.5" thickBot="1" x14ac:dyDescent="0.35">
      <c r="A32" s="31" t="s">
        <v>46</v>
      </c>
      <c r="B32" s="89" t="s">
        <v>58</v>
      </c>
      <c r="C32" s="92" t="s">
        <v>59</v>
      </c>
      <c r="D32" s="13" t="s">
        <v>60</v>
      </c>
      <c r="E32" s="39">
        <f>1+1</f>
        <v>2</v>
      </c>
      <c r="F32" s="39">
        <f>5+1</f>
        <v>6</v>
      </c>
      <c r="G32" s="39">
        <f>1</f>
        <v>1</v>
      </c>
      <c r="H32" s="39">
        <f>5</f>
        <v>5</v>
      </c>
      <c r="I32" s="39">
        <v>1</v>
      </c>
      <c r="J32" s="39"/>
      <c r="K32" s="39"/>
      <c r="L32" s="39"/>
      <c r="M32" s="39">
        <f>1+5+2</f>
        <v>8</v>
      </c>
      <c r="N32" s="39">
        <f>5+17.25+10</f>
        <v>32.25</v>
      </c>
      <c r="O32" s="39">
        <f>1+1+1</f>
        <v>3</v>
      </c>
      <c r="P32" s="39">
        <f>5+4.66+5</f>
        <v>14.66</v>
      </c>
    </row>
    <row r="33" spans="1:16" s="1" customFormat="1" ht="38.25" thickBot="1" x14ac:dyDescent="0.35">
      <c r="A33" s="31" t="s">
        <v>47</v>
      </c>
      <c r="B33" s="90"/>
      <c r="C33" s="93"/>
      <c r="D33" s="14" t="s">
        <v>61</v>
      </c>
      <c r="E33" s="39">
        <f>2+12</f>
        <v>14</v>
      </c>
      <c r="F33" s="39">
        <f>8.02+52.8</f>
        <v>60.819999999999993</v>
      </c>
      <c r="G33" s="39"/>
      <c r="H33" s="39"/>
      <c r="I33" s="39"/>
      <c r="J33" s="39"/>
      <c r="K33" s="39"/>
      <c r="L33" s="39"/>
      <c r="M33" s="39">
        <f>2+4+12</f>
        <v>18</v>
      </c>
      <c r="N33" s="39">
        <f>8.02+182.35+52.8</f>
        <v>243.17000000000002</v>
      </c>
      <c r="O33" s="39">
        <f>2+6+5</f>
        <v>13</v>
      </c>
      <c r="P33" s="39">
        <f>8.02+824.84+22</f>
        <v>854.86</v>
      </c>
    </row>
    <row r="34" spans="1:16" s="1" customFormat="1" ht="19.5" thickBot="1" x14ac:dyDescent="0.35">
      <c r="A34" s="31" t="s">
        <v>48</v>
      </c>
      <c r="B34" s="90"/>
      <c r="C34" s="92" t="s">
        <v>62</v>
      </c>
      <c r="D34" s="13" t="s">
        <v>60</v>
      </c>
      <c r="E34" s="39">
        <f>4+1</f>
        <v>5</v>
      </c>
      <c r="F34" s="39">
        <f>20+4.45</f>
        <v>24.45</v>
      </c>
      <c r="G34" s="39"/>
      <c r="H34" s="39"/>
      <c r="I34" s="39"/>
      <c r="J34" s="39"/>
      <c r="K34" s="39"/>
      <c r="L34" s="39"/>
      <c r="M34" s="39">
        <f>4+1</f>
        <v>5</v>
      </c>
      <c r="N34" s="39">
        <f>20+4.45</f>
        <v>24.45</v>
      </c>
      <c r="O34" s="39">
        <f>4+1</f>
        <v>5</v>
      </c>
      <c r="P34" s="39">
        <f>18.2+4.45</f>
        <v>22.65</v>
      </c>
    </row>
    <row r="35" spans="1:16" s="1" customFormat="1" ht="38.25" thickBot="1" x14ac:dyDescent="0.35">
      <c r="A35" s="31" t="s">
        <v>49</v>
      </c>
      <c r="B35" s="91"/>
      <c r="C35" s="93"/>
      <c r="D35" s="15" t="s">
        <v>23</v>
      </c>
      <c r="E35" s="39">
        <f>2+3</f>
        <v>5</v>
      </c>
      <c r="F35" s="39">
        <f>132.99+10.35</f>
        <v>143.34</v>
      </c>
      <c r="G35" s="39"/>
      <c r="H35" s="39"/>
      <c r="I35" s="39"/>
      <c r="J35" s="39"/>
      <c r="K35" s="39"/>
      <c r="L35" s="39"/>
      <c r="M35" s="39">
        <f>2+2</f>
        <v>4</v>
      </c>
      <c r="N35" s="39">
        <f>132.99+6.9</f>
        <v>139.89000000000001</v>
      </c>
      <c r="O35" s="39">
        <f>2</f>
        <v>2</v>
      </c>
      <c r="P35" s="39">
        <f>132.99</f>
        <v>132.99</v>
      </c>
    </row>
    <row r="36" spans="1:16" s="1" customFormat="1" ht="38.25" thickBot="1" x14ac:dyDescent="0.35">
      <c r="A36" s="31" t="s">
        <v>50</v>
      </c>
      <c r="B36" s="84" t="s">
        <v>63</v>
      </c>
      <c r="C36" s="16" t="s">
        <v>59</v>
      </c>
      <c r="D36" s="15" t="s">
        <v>23</v>
      </c>
      <c r="E36" s="39">
        <f>1</f>
        <v>1</v>
      </c>
      <c r="F36" s="39">
        <f>30</f>
        <v>30</v>
      </c>
      <c r="G36" s="39"/>
      <c r="H36" s="39"/>
      <c r="I36" s="39"/>
      <c r="J36" s="39"/>
      <c r="K36" s="39"/>
      <c r="L36" s="39"/>
      <c r="M36" s="39">
        <f>1</f>
        <v>1</v>
      </c>
      <c r="N36" s="39">
        <f>30</f>
        <v>30</v>
      </c>
      <c r="O36" s="39">
        <f>2</f>
        <v>2</v>
      </c>
      <c r="P36" s="39">
        <f>42.9</f>
        <v>42.9</v>
      </c>
    </row>
    <row r="37" spans="1:16" s="1" customFormat="1" ht="51" customHeight="1" thickBot="1" x14ac:dyDescent="0.35">
      <c r="A37" s="31" t="s">
        <v>51</v>
      </c>
      <c r="B37" s="85"/>
      <c r="C37" s="16" t="s">
        <v>62</v>
      </c>
      <c r="D37" s="15" t="s">
        <v>23</v>
      </c>
      <c r="E37" s="39">
        <f>1</f>
        <v>1</v>
      </c>
      <c r="F37" s="39">
        <f>431.11</f>
        <v>431.11</v>
      </c>
      <c r="G37" s="39"/>
      <c r="H37" s="39"/>
      <c r="I37" s="39"/>
      <c r="J37" s="39"/>
      <c r="K37" s="39"/>
      <c r="L37" s="39"/>
      <c r="M37" s="39">
        <f>1</f>
        <v>1</v>
      </c>
      <c r="N37" s="39">
        <f>431.11</f>
        <v>431.11</v>
      </c>
      <c r="O37" s="39">
        <f>3+2</f>
        <v>5</v>
      </c>
      <c r="P37" s="39">
        <f>624.33+17</f>
        <v>641.33000000000004</v>
      </c>
    </row>
    <row r="38" spans="1:16" s="1" customFormat="1" ht="51.75" customHeight="1" thickBot="1" x14ac:dyDescent="0.35">
      <c r="A38" s="31" t="s">
        <v>52</v>
      </c>
      <c r="B38" s="84" t="s">
        <v>64</v>
      </c>
      <c r="C38" s="16" t="s">
        <v>59</v>
      </c>
      <c r="D38" s="15" t="s">
        <v>23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1" customFormat="1" ht="38.25" thickBot="1" x14ac:dyDescent="0.35">
      <c r="A39" s="31" t="s">
        <v>53</v>
      </c>
      <c r="B39" s="85"/>
      <c r="C39" s="4" t="s">
        <v>24</v>
      </c>
      <c r="D39" s="15" t="s">
        <v>23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1" customFormat="1" ht="58.5" customHeight="1" thickBot="1" x14ac:dyDescent="0.35">
      <c r="A40" s="31" t="s">
        <v>54</v>
      </c>
      <c r="B40" s="84" t="s">
        <v>65</v>
      </c>
      <c r="C40" s="98" t="s">
        <v>66</v>
      </c>
      <c r="D40" s="9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s="1" customFormat="1" ht="24" customHeight="1" thickBot="1" x14ac:dyDescent="0.35">
      <c r="A41" s="31" t="s">
        <v>55</v>
      </c>
      <c r="B41" s="97"/>
      <c r="C41" s="98" t="s">
        <v>67</v>
      </c>
      <c r="D41" s="9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s="1" customFormat="1" ht="60" customHeight="1" thickBot="1" x14ac:dyDescent="0.35">
      <c r="A42" s="31" t="s">
        <v>68</v>
      </c>
      <c r="B42" s="97"/>
      <c r="C42" s="98" t="s">
        <v>69</v>
      </c>
      <c r="D42" s="9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s="1" customFormat="1" ht="19.5" thickBot="1" x14ac:dyDescent="0.35">
      <c r="A43" s="31" t="s">
        <v>56</v>
      </c>
      <c r="B43" s="97"/>
      <c r="C43" s="94" t="s">
        <v>70</v>
      </c>
      <c r="D43" s="9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1" customFormat="1" ht="63.75" customHeight="1" thickBot="1" x14ac:dyDescent="0.35">
      <c r="A44" s="31" t="s">
        <v>57</v>
      </c>
      <c r="B44" s="97"/>
      <c r="C44" s="98" t="s">
        <v>71</v>
      </c>
      <c r="D44" s="9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s="1" customFormat="1" ht="59.25" customHeight="1" thickBot="1" x14ac:dyDescent="0.35">
      <c r="A45" s="31" t="s">
        <v>72</v>
      </c>
      <c r="B45" s="85"/>
      <c r="C45" s="98" t="s">
        <v>73</v>
      </c>
      <c r="D45" s="9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s="1" customFormat="1" ht="19.5" thickBot="1" x14ac:dyDescent="0.35">
      <c r="A46" s="31" t="s">
        <v>74</v>
      </c>
      <c r="B46" s="94" t="s">
        <v>75</v>
      </c>
      <c r="C46" s="95"/>
      <c r="D46" s="96"/>
      <c r="E46" s="9">
        <f>E32+E33+E34+E35+E36+E37+E38+E39+E40+E41+E42+E43+E44+E45</f>
        <v>28</v>
      </c>
      <c r="F46" s="9">
        <f t="shared" ref="F46:P46" si="1">F32+F33+F34+F35+F36+F37+F38+F39+F40+F41+F42+F43+F44+F45</f>
        <v>695.72</v>
      </c>
      <c r="G46" s="9">
        <f t="shared" si="1"/>
        <v>1</v>
      </c>
      <c r="H46" s="9">
        <f t="shared" si="1"/>
        <v>5</v>
      </c>
      <c r="I46" s="9">
        <f t="shared" si="1"/>
        <v>1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37</v>
      </c>
      <c r="N46" s="9">
        <f t="shared" si="1"/>
        <v>900.87</v>
      </c>
      <c r="O46" s="9">
        <f t="shared" si="1"/>
        <v>30</v>
      </c>
      <c r="P46" s="9">
        <f t="shared" si="1"/>
        <v>1709.3899999999999</v>
      </c>
    </row>
    <row r="47" spans="1:16" customFormat="1" x14ac:dyDescent="0.2">
      <c r="A47" s="27"/>
      <c r="E47" s="7"/>
      <c r="F47" s="7"/>
      <c r="G47" s="7"/>
      <c r="H47" s="7"/>
      <c r="I47" s="7"/>
      <c r="J47" s="7"/>
      <c r="K47" s="7"/>
      <c r="L47" s="7"/>
      <c r="M47" s="7"/>
    </row>
    <row r="48" spans="1:16" ht="18.75" x14ac:dyDescent="0.2">
      <c r="A48" s="37" t="s">
        <v>86</v>
      </c>
    </row>
  </sheetData>
  <mergeCells count="55"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  <mergeCell ref="B38:B39"/>
    <mergeCell ref="M27:N27"/>
    <mergeCell ref="O27:P27"/>
    <mergeCell ref="E28:E30"/>
    <mergeCell ref="F28:F30"/>
    <mergeCell ref="G28:G30"/>
    <mergeCell ref="H28:H30"/>
    <mergeCell ref="M28:M30"/>
    <mergeCell ref="N28:N30"/>
    <mergeCell ref="O28:O30"/>
    <mergeCell ref="P28:P30"/>
    <mergeCell ref="I29:I30"/>
    <mergeCell ref="J29:K29"/>
    <mergeCell ref="B7:D7"/>
    <mergeCell ref="I28:L28"/>
    <mergeCell ref="B12:B13"/>
    <mergeCell ref="B14:B15"/>
    <mergeCell ref="B16:D16"/>
    <mergeCell ref="B17:D17"/>
    <mergeCell ref="B18:D18"/>
    <mergeCell ref="A25:P25"/>
    <mergeCell ref="B8:B11"/>
    <mergeCell ref="C8:C9"/>
    <mergeCell ref="C10:C11"/>
    <mergeCell ref="A27:A31"/>
    <mergeCell ref="B31:D31"/>
    <mergeCell ref="B27:D30"/>
    <mergeCell ref="E27:F27"/>
    <mergeCell ref="G27:L27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</mergeCells>
  <pageMargins left="0.7" right="0.7" top="0.75" bottom="0.75" header="0.3" footer="0.3"/>
  <pageSetup paperSize="9" scale="3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22" workbookViewId="0">
      <selection sqref="A1:XFD1048576"/>
    </sheetView>
  </sheetViews>
  <sheetFormatPr defaultRowHeight="12.75" x14ac:dyDescent="0.2"/>
  <cols>
    <col min="1" max="1" width="4.5703125" style="5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.5703125" style="6" customWidth="1"/>
    <col min="8" max="8" width="10.140625" style="6" customWidth="1"/>
    <col min="9" max="9" width="16" style="6" customWidth="1"/>
    <col min="10" max="10" width="18.5703125" style="6" customWidth="1"/>
    <col min="11" max="11" width="16.85546875" style="6" customWidth="1"/>
    <col min="12" max="12" width="21.5703125" style="6" customWidth="1"/>
    <col min="13" max="13" width="21.42578125" style="6" customWidth="1"/>
    <col min="14" max="14" width="9.42578125" style="5" bestFit="1" customWidth="1"/>
    <col min="15" max="15" width="9.140625" style="5"/>
    <col min="16" max="16" width="9.42578125" style="5" bestFit="1" customWidth="1"/>
    <col min="17" max="16384" width="9.140625" style="5"/>
  </cols>
  <sheetData>
    <row r="1" spans="1:13" s="1" customFormat="1" ht="39" customHeight="1" x14ac:dyDescent="0.3">
      <c r="A1" s="65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60.75" customHeight="1" thickBot="1" x14ac:dyDescent="0.35">
      <c r="A3" s="116" t="s">
        <v>0</v>
      </c>
      <c r="B3" s="119" t="s">
        <v>1</v>
      </c>
      <c r="C3" s="120"/>
      <c r="D3" s="121"/>
      <c r="E3" s="76" t="s">
        <v>2</v>
      </c>
      <c r="F3" s="77"/>
      <c r="G3" s="76" t="s">
        <v>3</v>
      </c>
      <c r="H3" s="77"/>
      <c r="I3" s="76" t="s">
        <v>4</v>
      </c>
      <c r="J3" s="112"/>
      <c r="K3" s="112"/>
      <c r="L3" s="112"/>
      <c r="M3" s="77"/>
    </row>
    <row r="4" spans="1:13" s="3" customFormat="1" ht="19.5" thickBot="1" x14ac:dyDescent="0.35">
      <c r="A4" s="117"/>
      <c r="B4" s="122"/>
      <c r="C4" s="123"/>
      <c r="D4" s="124"/>
      <c r="E4" s="109" t="s">
        <v>5</v>
      </c>
      <c r="F4" s="109" t="s">
        <v>6</v>
      </c>
      <c r="G4" s="109" t="s">
        <v>5</v>
      </c>
      <c r="H4" s="109" t="s">
        <v>6</v>
      </c>
      <c r="I4" s="109" t="s">
        <v>5</v>
      </c>
      <c r="J4" s="109" t="s">
        <v>6</v>
      </c>
      <c r="K4" s="111" t="s">
        <v>31</v>
      </c>
      <c r="L4" s="112"/>
      <c r="M4" s="77"/>
    </row>
    <row r="5" spans="1:13" s="3" customFormat="1" ht="57" thickBot="1" x14ac:dyDescent="0.35">
      <c r="A5" s="117"/>
      <c r="B5" s="125"/>
      <c r="C5" s="126"/>
      <c r="D5" s="127"/>
      <c r="E5" s="110"/>
      <c r="F5" s="110"/>
      <c r="G5" s="110"/>
      <c r="H5" s="110"/>
      <c r="I5" s="110"/>
      <c r="J5" s="110"/>
      <c r="K5" s="8" t="s">
        <v>7</v>
      </c>
      <c r="L5" s="8" t="s">
        <v>8</v>
      </c>
      <c r="M5" s="8" t="s">
        <v>9</v>
      </c>
    </row>
    <row r="6" spans="1:13" s="3" customFormat="1" ht="19.5" thickBot="1" x14ac:dyDescent="0.35">
      <c r="A6" s="118"/>
      <c r="B6" s="113" t="s">
        <v>10</v>
      </c>
      <c r="C6" s="114"/>
      <c r="D6" s="115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9.5" thickBot="1" x14ac:dyDescent="0.35">
      <c r="A7" s="4" t="s">
        <v>20</v>
      </c>
      <c r="B7" s="113" t="s">
        <v>21</v>
      </c>
      <c r="C7" s="114"/>
      <c r="D7" s="115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9.5" thickBot="1" x14ac:dyDescent="0.35">
      <c r="A8" s="4" t="s">
        <v>11</v>
      </c>
      <c r="B8" s="116" t="s">
        <v>90</v>
      </c>
      <c r="C8" s="116" t="s">
        <v>91</v>
      </c>
      <c r="D8" s="15" t="s">
        <v>22</v>
      </c>
      <c r="E8" s="8">
        <v>40</v>
      </c>
      <c r="F8" s="8">
        <v>204.53</v>
      </c>
      <c r="G8" s="8">
        <v>41</v>
      </c>
      <c r="H8" s="8">
        <v>209.53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s="3" customFormat="1" ht="38.25" thickBot="1" x14ac:dyDescent="0.35">
      <c r="A9" s="4" t="s">
        <v>12</v>
      </c>
      <c r="B9" s="117"/>
      <c r="C9" s="118"/>
      <c r="D9" s="15" t="s">
        <v>23</v>
      </c>
      <c r="E9" s="8">
        <v>16</v>
      </c>
      <c r="F9" s="8">
        <v>67.28</v>
      </c>
      <c r="G9" s="8">
        <v>16</v>
      </c>
      <c r="H9" s="8">
        <v>67.28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s="3" customFormat="1" ht="19.5" thickBot="1" x14ac:dyDescent="0.35">
      <c r="A10" s="4" t="s">
        <v>13</v>
      </c>
      <c r="B10" s="117"/>
      <c r="C10" s="116" t="s">
        <v>24</v>
      </c>
      <c r="D10" s="15" t="s">
        <v>22</v>
      </c>
      <c r="E10" s="8">
        <v>20</v>
      </c>
      <c r="F10" s="8">
        <v>218.54999999999998</v>
      </c>
      <c r="G10" s="8">
        <v>14</v>
      </c>
      <c r="H10" s="8">
        <v>139.94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s="3" customFormat="1" ht="38.25" thickBot="1" x14ac:dyDescent="0.35">
      <c r="A11" s="4" t="s">
        <v>14</v>
      </c>
      <c r="B11" s="118"/>
      <c r="C11" s="118"/>
      <c r="D11" s="15" t="s">
        <v>23</v>
      </c>
      <c r="E11" s="8">
        <v>1</v>
      </c>
      <c r="F11" s="8">
        <v>294.10000000000002</v>
      </c>
      <c r="G11" s="8">
        <v>1</v>
      </c>
      <c r="H11" s="8">
        <v>294.10000000000002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s="3" customFormat="1" ht="38.25" thickBot="1" x14ac:dyDescent="0.35">
      <c r="A12" s="44" t="s">
        <v>15</v>
      </c>
      <c r="B12" s="116" t="s">
        <v>25</v>
      </c>
      <c r="C12" s="4" t="s">
        <v>91</v>
      </c>
      <c r="D12" s="15" t="s">
        <v>23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s="3" customFormat="1" ht="38.25" thickBot="1" x14ac:dyDescent="0.35">
      <c r="A13" s="45" t="s">
        <v>16</v>
      </c>
      <c r="B13" s="118"/>
      <c r="C13" s="4" t="s">
        <v>24</v>
      </c>
      <c r="D13" s="15" t="s">
        <v>23</v>
      </c>
      <c r="E13" s="8">
        <v>2</v>
      </c>
      <c r="F13" s="8">
        <v>673.11</v>
      </c>
      <c r="G13" s="8">
        <v>2</v>
      </c>
      <c r="H13" s="8">
        <v>427.43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s="3" customFormat="1" ht="38.25" thickBot="1" x14ac:dyDescent="0.35">
      <c r="A14" s="4">
        <v>8</v>
      </c>
      <c r="B14" s="116" t="s">
        <v>26</v>
      </c>
      <c r="C14" s="4" t="s">
        <v>91</v>
      </c>
      <c r="D14" s="15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s="3" customFormat="1" ht="38.25" thickBot="1" x14ac:dyDescent="0.35">
      <c r="A15" s="4" t="s">
        <v>18</v>
      </c>
      <c r="B15" s="118"/>
      <c r="C15" s="4" t="s">
        <v>24</v>
      </c>
      <c r="D15" s="15" t="s">
        <v>23</v>
      </c>
      <c r="E15" s="8">
        <v>1</v>
      </c>
      <c r="F15" s="8">
        <v>1307</v>
      </c>
      <c r="G15" s="8">
        <v>1</v>
      </c>
      <c r="H15" s="8">
        <v>1307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s="3" customFormat="1" ht="19.5" thickBot="1" x14ac:dyDescent="0.35">
      <c r="A16" s="4" t="s">
        <v>19</v>
      </c>
      <c r="B16" s="113" t="s">
        <v>92</v>
      </c>
      <c r="C16" s="114"/>
      <c r="D16" s="115"/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6" s="3" customFormat="1" ht="19.5" thickBot="1" x14ac:dyDescent="0.35">
      <c r="A17" s="4" t="s">
        <v>27</v>
      </c>
      <c r="B17" s="113" t="s">
        <v>28</v>
      </c>
      <c r="C17" s="114"/>
      <c r="D17" s="115"/>
      <c r="E17" s="8">
        <f>SUM(E8:E16)</f>
        <v>80</v>
      </c>
      <c r="F17" s="8">
        <f t="shared" ref="F17:M17" si="0">SUM(F8:F16)</f>
        <v>2764.57</v>
      </c>
      <c r="G17" s="8">
        <f t="shared" si="0"/>
        <v>75</v>
      </c>
      <c r="H17" s="8">
        <f t="shared" si="0"/>
        <v>2445.2799999999997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</row>
    <row r="18" spans="1:16" s="3" customFormat="1" ht="19.5" thickBot="1" x14ac:dyDescent="0.35">
      <c r="A18" s="4" t="s">
        <v>29</v>
      </c>
      <c r="B18" s="113" t="s">
        <v>30</v>
      </c>
      <c r="C18" s="114"/>
      <c r="D18" s="115"/>
      <c r="E18" s="8"/>
      <c r="F18" s="8"/>
      <c r="G18" s="8"/>
      <c r="H18" s="8"/>
      <c r="I18" s="8"/>
      <c r="J18" s="8"/>
      <c r="K18" s="8"/>
      <c r="L18" s="8"/>
      <c r="M18" s="8"/>
    </row>
    <row r="20" spans="1:16" ht="18.75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customFormat="1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46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65" t="s">
        <v>93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47"/>
      <c r="B27" s="67" t="s">
        <v>33</v>
      </c>
      <c r="C27" s="68"/>
      <c r="D27" s="69"/>
      <c r="E27" s="76" t="s">
        <v>34</v>
      </c>
      <c r="F27" s="77"/>
      <c r="G27" s="63" t="s">
        <v>76</v>
      </c>
      <c r="H27" s="64"/>
      <c r="I27" s="64"/>
      <c r="J27" s="64"/>
      <c r="K27" s="64"/>
      <c r="L27" s="78"/>
      <c r="M27" s="79" t="s">
        <v>35</v>
      </c>
      <c r="N27" s="80"/>
      <c r="O27" s="79" t="s">
        <v>36</v>
      </c>
      <c r="P27" s="80"/>
    </row>
    <row r="28" spans="1:16" s="1" customFormat="1" ht="20.25" customHeight="1" thickBot="1" x14ac:dyDescent="0.35">
      <c r="A28" s="48"/>
      <c r="B28" s="70"/>
      <c r="C28" s="71"/>
      <c r="D28" s="72"/>
      <c r="E28" s="81" t="s">
        <v>37</v>
      </c>
      <c r="F28" s="58" t="s">
        <v>38</v>
      </c>
      <c r="G28" s="81" t="s">
        <v>37</v>
      </c>
      <c r="H28" s="58" t="s">
        <v>38</v>
      </c>
      <c r="I28" s="63" t="s">
        <v>39</v>
      </c>
      <c r="J28" s="64"/>
      <c r="K28" s="64"/>
      <c r="L28" s="78"/>
      <c r="M28" s="81" t="s">
        <v>37</v>
      </c>
      <c r="N28" s="58" t="s">
        <v>38</v>
      </c>
      <c r="O28" s="81" t="s">
        <v>37</v>
      </c>
      <c r="P28" s="58" t="s">
        <v>38</v>
      </c>
    </row>
    <row r="29" spans="1:16" s="1" customFormat="1" ht="19.5" thickBot="1" x14ac:dyDescent="0.35">
      <c r="A29" s="48"/>
      <c r="B29" s="70"/>
      <c r="C29" s="71"/>
      <c r="D29" s="72"/>
      <c r="E29" s="82"/>
      <c r="F29" s="59"/>
      <c r="G29" s="82"/>
      <c r="H29" s="59"/>
      <c r="I29" s="61" t="s">
        <v>40</v>
      </c>
      <c r="J29" s="63" t="s">
        <v>94</v>
      </c>
      <c r="K29" s="64"/>
      <c r="L29" s="78"/>
      <c r="M29" s="82"/>
      <c r="N29" s="59"/>
      <c r="O29" s="82"/>
      <c r="P29" s="59"/>
    </row>
    <row r="30" spans="1:16" s="1" customFormat="1" ht="96" customHeight="1" thickBot="1" x14ac:dyDescent="0.35">
      <c r="A30" s="48" t="s">
        <v>0</v>
      </c>
      <c r="B30" s="73"/>
      <c r="C30" s="74"/>
      <c r="D30" s="75"/>
      <c r="E30" s="83"/>
      <c r="F30" s="60"/>
      <c r="G30" s="83"/>
      <c r="H30" s="60"/>
      <c r="I30" s="62"/>
      <c r="J30" s="8" t="s">
        <v>43</v>
      </c>
      <c r="K30" s="8" t="s">
        <v>44</v>
      </c>
      <c r="L30" s="8" t="s">
        <v>45</v>
      </c>
      <c r="M30" s="83"/>
      <c r="N30" s="60"/>
      <c r="O30" s="83"/>
      <c r="P30" s="60"/>
    </row>
    <row r="31" spans="1:16" s="1" customFormat="1" ht="19.5" thickBot="1" x14ac:dyDescent="0.35">
      <c r="A31" s="49"/>
      <c r="B31" s="86" t="s">
        <v>46</v>
      </c>
      <c r="C31" s="87"/>
      <c r="D31" s="88"/>
      <c r="E31" s="9" t="s">
        <v>47</v>
      </c>
      <c r="F31" s="9" t="s">
        <v>48</v>
      </c>
      <c r="G31" s="9" t="s">
        <v>49</v>
      </c>
      <c r="H31" s="9" t="s">
        <v>50</v>
      </c>
      <c r="I31" s="9" t="s">
        <v>51</v>
      </c>
      <c r="J31" s="9" t="s">
        <v>52</v>
      </c>
      <c r="K31" s="9" t="s">
        <v>53</v>
      </c>
      <c r="L31" s="9" t="s">
        <v>54</v>
      </c>
      <c r="M31" s="9" t="s">
        <v>55</v>
      </c>
      <c r="N31" s="10">
        <v>11</v>
      </c>
      <c r="O31" s="11" t="s">
        <v>56</v>
      </c>
      <c r="P31" s="12" t="s">
        <v>57</v>
      </c>
    </row>
    <row r="32" spans="1:16" s="1" customFormat="1" ht="19.5" thickBot="1" x14ac:dyDescent="0.35">
      <c r="A32" s="50" t="s">
        <v>46</v>
      </c>
      <c r="B32" s="89" t="s">
        <v>58</v>
      </c>
      <c r="C32" s="92" t="s">
        <v>59</v>
      </c>
      <c r="D32" s="13" t="s">
        <v>60</v>
      </c>
      <c r="E32" s="9">
        <v>27</v>
      </c>
      <c r="F32" s="9">
        <v>134.54</v>
      </c>
      <c r="G32" s="9">
        <v>3</v>
      </c>
      <c r="H32" s="9">
        <v>31.37</v>
      </c>
      <c r="I32" s="9">
        <v>0</v>
      </c>
      <c r="J32" s="9">
        <v>0</v>
      </c>
      <c r="K32" s="9">
        <v>0</v>
      </c>
      <c r="L32" s="9">
        <v>0</v>
      </c>
      <c r="M32" s="9">
        <v>24</v>
      </c>
      <c r="N32" s="9">
        <v>103.17</v>
      </c>
      <c r="O32" s="9">
        <v>19</v>
      </c>
      <c r="P32" s="9">
        <v>78.17</v>
      </c>
    </row>
    <row r="33" spans="1:16" s="1" customFormat="1" ht="38.25" thickBot="1" x14ac:dyDescent="0.35">
      <c r="A33" s="50" t="s">
        <v>47</v>
      </c>
      <c r="B33" s="90"/>
      <c r="C33" s="93"/>
      <c r="D33" s="14" t="s">
        <v>61</v>
      </c>
      <c r="E33" s="9">
        <v>21</v>
      </c>
      <c r="F33" s="9">
        <v>88.11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21</v>
      </c>
      <c r="N33" s="9">
        <v>88.11</v>
      </c>
      <c r="O33" s="9">
        <v>23</v>
      </c>
      <c r="P33" s="9">
        <v>96.91</v>
      </c>
    </row>
    <row r="34" spans="1:16" s="1" customFormat="1" ht="19.5" thickBot="1" x14ac:dyDescent="0.35">
      <c r="A34" s="50" t="s">
        <v>48</v>
      </c>
      <c r="B34" s="90"/>
      <c r="C34" s="92" t="s">
        <v>62</v>
      </c>
      <c r="D34" s="13" t="s">
        <v>60</v>
      </c>
      <c r="E34" s="9">
        <v>4</v>
      </c>
      <c r="F34" s="9">
        <v>30.799999999999997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4</v>
      </c>
      <c r="N34" s="9">
        <v>30.799999999999997</v>
      </c>
      <c r="O34" s="9">
        <v>7</v>
      </c>
      <c r="P34" s="9">
        <v>52.5</v>
      </c>
    </row>
    <row r="35" spans="1:16" s="1" customFormat="1" ht="38.25" thickBot="1" x14ac:dyDescent="0.35">
      <c r="A35" s="50" t="s">
        <v>49</v>
      </c>
      <c r="B35" s="91"/>
      <c r="C35" s="93"/>
      <c r="D35" s="15" t="s">
        <v>23</v>
      </c>
      <c r="E35" s="9">
        <v>3</v>
      </c>
      <c r="F35" s="9">
        <v>153.88999999999999</v>
      </c>
      <c r="G35" s="9">
        <v>1</v>
      </c>
      <c r="H35" s="9">
        <v>19.98</v>
      </c>
      <c r="I35" s="9">
        <v>0</v>
      </c>
      <c r="J35" s="9">
        <v>0</v>
      </c>
      <c r="K35" s="9">
        <v>0</v>
      </c>
      <c r="L35" s="9">
        <v>0</v>
      </c>
      <c r="M35" s="9">
        <v>2</v>
      </c>
      <c r="N35" s="9">
        <v>133.91</v>
      </c>
      <c r="O35" s="9">
        <v>3</v>
      </c>
      <c r="P35" s="9">
        <v>139.91</v>
      </c>
    </row>
    <row r="36" spans="1:16" s="1" customFormat="1" ht="38.25" thickBot="1" x14ac:dyDescent="0.35">
      <c r="A36" s="50" t="s">
        <v>50</v>
      </c>
      <c r="B36" s="84" t="s">
        <v>63</v>
      </c>
      <c r="C36" s="16" t="s">
        <v>59</v>
      </c>
      <c r="D36" s="15" t="s">
        <v>23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s="1" customFormat="1" ht="51" customHeight="1" thickBot="1" x14ac:dyDescent="0.35">
      <c r="A37" s="50" t="s">
        <v>51</v>
      </c>
      <c r="B37" s="85"/>
      <c r="C37" s="16" t="s">
        <v>62</v>
      </c>
      <c r="D37" s="15" t="s">
        <v>23</v>
      </c>
      <c r="E37" s="9">
        <v>2</v>
      </c>
      <c r="F37" s="9">
        <v>339.68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2</v>
      </c>
      <c r="N37" s="9">
        <v>339.68</v>
      </c>
      <c r="O37" s="9">
        <v>2</v>
      </c>
      <c r="P37" s="9">
        <v>723.79</v>
      </c>
    </row>
    <row r="38" spans="1:16" s="1" customFormat="1" ht="51.75" customHeight="1" thickBot="1" x14ac:dyDescent="0.35">
      <c r="A38" s="50" t="s">
        <v>52</v>
      </c>
      <c r="B38" s="84" t="s">
        <v>64</v>
      </c>
      <c r="C38" s="16" t="s">
        <v>59</v>
      </c>
      <c r="D38" s="15" t="s">
        <v>23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s="1" customFormat="1" ht="38.25" thickBot="1" x14ac:dyDescent="0.35">
      <c r="A39" s="50" t="s">
        <v>53</v>
      </c>
      <c r="B39" s="85"/>
      <c r="C39" s="4" t="s">
        <v>24</v>
      </c>
      <c r="D39" s="15" t="s">
        <v>23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 s="1" customFormat="1" ht="58.5" customHeight="1" thickBot="1" x14ac:dyDescent="0.35">
      <c r="A40" s="50" t="s">
        <v>54</v>
      </c>
      <c r="B40" s="84" t="s">
        <v>65</v>
      </c>
      <c r="C40" s="98" t="s">
        <v>66</v>
      </c>
      <c r="D40" s="9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s="1" customFormat="1" ht="24" customHeight="1" thickBot="1" x14ac:dyDescent="0.35">
      <c r="A41" s="50" t="s">
        <v>55</v>
      </c>
      <c r="B41" s="97"/>
      <c r="C41" s="98" t="s">
        <v>67</v>
      </c>
      <c r="D41" s="99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s="1" customFormat="1" ht="60" customHeight="1" thickBot="1" x14ac:dyDescent="0.35">
      <c r="A42" s="50" t="s">
        <v>68</v>
      </c>
      <c r="B42" s="97"/>
      <c r="C42" s="98" t="s">
        <v>69</v>
      </c>
      <c r="D42" s="9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s="1" customFormat="1" ht="19.5" thickBot="1" x14ac:dyDescent="0.35">
      <c r="A43" s="50" t="s">
        <v>56</v>
      </c>
      <c r="B43" s="97"/>
      <c r="C43" s="94" t="s">
        <v>70</v>
      </c>
      <c r="D43" s="96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 s="1" customFormat="1" ht="63.75" customHeight="1" thickBot="1" x14ac:dyDescent="0.35">
      <c r="A44" s="50" t="s">
        <v>57</v>
      </c>
      <c r="B44" s="97"/>
      <c r="C44" s="98" t="s">
        <v>71</v>
      </c>
      <c r="D44" s="9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 s="1" customFormat="1" ht="59.25" customHeight="1" thickBot="1" x14ac:dyDescent="0.35">
      <c r="A45" s="50" t="s">
        <v>72</v>
      </c>
      <c r="B45" s="85"/>
      <c r="C45" s="98" t="s">
        <v>73</v>
      </c>
      <c r="D45" s="9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 s="1" customFormat="1" ht="19.5" thickBot="1" x14ac:dyDescent="0.35">
      <c r="A46" s="50" t="s">
        <v>74</v>
      </c>
      <c r="B46" s="94" t="s">
        <v>75</v>
      </c>
      <c r="C46" s="95"/>
      <c r="D46" s="96"/>
      <c r="E46" s="9">
        <f>SUM(E32:E45)</f>
        <v>57</v>
      </c>
      <c r="F46" s="9">
        <f t="shared" ref="F46:P46" si="1">SUM(F32:F45)</f>
        <v>747.02</v>
      </c>
      <c r="G46" s="9">
        <f t="shared" si="1"/>
        <v>4</v>
      </c>
      <c r="H46" s="9">
        <f t="shared" si="1"/>
        <v>51.35</v>
      </c>
      <c r="I46" s="9">
        <f t="shared" si="1"/>
        <v>0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53</v>
      </c>
      <c r="N46" s="9">
        <f t="shared" si="1"/>
        <v>695.67000000000007</v>
      </c>
      <c r="O46" s="9">
        <f t="shared" si="1"/>
        <v>54</v>
      </c>
      <c r="P46" s="9">
        <f t="shared" si="1"/>
        <v>1091.28</v>
      </c>
    </row>
    <row r="47" spans="1:16" customFormat="1" x14ac:dyDescent="0.2">
      <c r="E47" s="7"/>
      <c r="F47" s="7"/>
      <c r="G47" s="7"/>
      <c r="H47" s="7"/>
      <c r="I47" s="7"/>
      <c r="J47" s="7"/>
      <c r="K47" s="7"/>
      <c r="L47" s="7"/>
      <c r="M47" s="7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J29:L29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  <pageSetup paperSize="9" scale="2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J44" sqref="J44"/>
    </sheetView>
  </sheetViews>
  <sheetFormatPr defaultRowHeight="12.75" x14ac:dyDescent="0.2"/>
  <cols>
    <col min="1" max="1" width="4.5703125" style="5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.5703125" style="6" customWidth="1"/>
    <col min="8" max="8" width="10.140625" style="6" customWidth="1"/>
    <col min="9" max="9" width="16" style="6" customWidth="1"/>
    <col min="10" max="10" width="18.5703125" style="6" customWidth="1"/>
    <col min="11" max="11" width="16.85546875" style="6" customWidth="1"/>
    <col min="12" max="12" width="21.5703125" style="6" customWidth="1"/>
    <col min="13" max="13" width="21.42578125" style="6" customWidth="1"/>
    <col min="14" max="14" width="9.42578125" style="5" bestFit="1" customWidth="1"/>
    <col min="15" max="15" width="9.140625" style="5"/>
    <col min="16" max="16" width="9.42578125" style="5" bestFit="1" customWidth="1"/>
    <col min="17" max="16384" width="9.140625" style="5"/>
  </cols>
  <sheetData>
    <row r="1" spans="1:13" s="1" customFormat="1" ht="39" customHeight="1" x14ac:dyDescent="0.3">
      <c r="A1" s="65" t="s">
        <v>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60.75" customHeight="1" thickBot="1" x14ac:dyDescent="0.35">
      <c r="A3" s="116" t="s">
        <v>0</v>
      </c>
      <c r="B3" s="119" t="s">
        <v>1</v>
      </c>
      <c r="C3" s="120"/>
      <c r="D3" s="121"/>
      <c r="E3" s="76" t="s">
        <v>2</v>
      </c>
      <c r="F3" s="77"/>
      <c r="G3" s="76" t="s">
        <v>3</v>
      </c>
      <c r="H3" s="77"/>
      <c r="I3" s="76" t="s">
        <v>4</v>
      </c>
      <c r="J3" s="112"/>
      <c r="K3" s="112"/>
      <c r="L3" s="112"/>
      <c r="M3" s="77"/>
    </row>
    <row r="4" spans="1:13" s="3" customFormat="1" ht="19.5" thickBot="1" x14ac:dyDescent="0.35">
      <c r="A4" s="117"/>
      <c r="B4" s="122"/>
      <c r="C4" s="123"/>
      <c r="D4" s="124"/>
      <c r="E4" s="109" t="s">
        <v>5</v>
      </c>
      <c r="F4" s="109" t="s">
        <v>6</v>
      </c>
      <c r="G4" s="109" t="s">
        <v>5</v>
      </c>
      <c r="H4" s="109" t="s">
        <v>6</v>
      </c>
      <c r="I4" s="109" t="s">
        <v>5</v>
      </c>
      <c r="J4" s="109" t="s">
        <v>6</v>
      </c>
      <c r="K4" s="111" t="s">
        <v>31</v>
      </c>
      <c r="L4" s="112"/>
      <c r="M4" s="77"/>
    </row>
    <row r="5" spans="1:13" s="3" customFormat="1" ht="57" thickBot="1" x14ac:dyDescent="0.35">
      <c r="A5" s="117"/>
      <c r="B5" s="125"/>
      <c r="C5" s="126"/>
      <c r="D5" s="127"/>
      <c r="E5" s="110"/>
      <c r="F5" s="110"/>
      <c r="G5" s="110"/>
      <c r="H5" s="110"/>
      <c r="I5" s="110"/>
      <c r="J5" s="110"/>
      <c r="K5" s="8" t="s">
        <v>7</v>
      </c>
      <c r="L5" s="8" t="s">
        <v>8</v>
      </c>
      <c r="M5" s="8" t="s">
        <v>9</v>
      </c>
    </row>
    <row r="6" spans="1:13" s="3" customFormat="1" ht="19.5" thickBot="1" x14ac:dyDescent="0.35">
      <c r="A6" s="118"/>
      <c r="B6" s="113" t="s">
        <v>10</v>
      </c>
      <c r="C6" s="114"/>
      <c r="D6" s="115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9.5" thickBot="1" x14ac:dyDescent="0.35">
      <c r="A7" s="4" t="s">
        <v>20</v>
      </c>
      <c r="B7" s="113" t="s">
        <v>21</v>
      </c>
      <c r="C7" s="114"/>
      <c r="D7" s="115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9.5" thickBot="1" x14ac:dyDescent="0.35">
      <c r="A8" s="4" t="s">
        <v>11</v>
      </c>
      <c r="B8" s="116" t="s">
        <v>90</v>
      </c>
      <c r="C8" s="116" t="s">
        <v>91</v>
      </c>
      <c r="D8" s="15" t="s">
        <v>22</v>
      </c>
      <c r="E8" s="8">
        <f>январь!E8+февраль!E8+март!E8</f>
        <v>85</v>
      </c>
      <c r="F8" s="8">
        <f>январь!F8+февраль!F8+март!F8</f>
        <v>448.93</v>
      </c>
      <c r="G8" s="8">
        <f>январь!G8+февраль!G8+март!G8</f>
        <v>82</v>
      </c>
      <c r="H8" s="8">
        <f>январь!H8+февраль!H8+март!H8</f>
        <v>433.93000000000006</v>
      </c>
      <c r="I8" s="8">
        <f>январь!I8+февраль!I8+март!I8</f>
        <v>10</v>
      </c>
      <c r="J8" s="8">
        <f>январь!J8+февраль!J8+март!J8</f>
        <v>50</v>
      </c>
      <c r="K8" s="8">
        <f>январь!K8+февраль!K8+март!K8</f>
        <v>10</v>
      </c>
      <c r="L8" s="8">
        <f>январь!L8+февраль!L8+март!L8</f>
        <v>0</v>
      </c>
      <c r="M8" s="8">
        <f>январь!M8+февраль!M8+март!M8</f>
        <v>0</v>
      </c>
    </row>
    <row r="9" spans="1:13" s="3" customFormat="1" ht="38.25" thickBot="1" x14ac:dyDescent="0.35">
      <c r="A9" s="4" t="s">
        <v>12</v>
      </c>
      <c r="B9" s="117"/>
      <c r="C9" s="118"/>
      <c r="D9" s="15" t="s">
        <v>23</v>
      </c>
      <c r="E9" s="8">
        <f>январь!E9+февраль!E9+март!E9</f>
        <v>64</v>
      </c>
      <c r="F9" s="8">
        <f>январь!F9+февраль!F9+март!F9</f>
        <v>273.61</v>
      </c>
      <c r="G9" s="8">
        <f>январь!G9+февраль!G9+март!G9</f>
        <v>58</v>
      </c>
      <c r="H9" s="8">
        <f>январь!H9+февраль!H9+март!H9</f>
        <v>260.01</v>
      </c>
      <c r="I9" s="8">
        <f>январь!I9+февраль!I9+март!I9</f>
        <v>0</v>
      </c>
      <c r="J9" s="8">
        <f>январь!J9+февраль!J9+март!J9</f>
        <v>0</v>
      </c>
      <c r="K9" s="8">
        <f>январь!K9+февраль!K9+март!K9</f>
        <v>0</v>
      </c>
      <c r="L9" s="8">
        <f>январь!L9+февраль!L9+март!L9</f>
        <v>0</v>
      </c>
      <c r="M9" s="8">
        <f>январь!M9+февраль!M9+март!M9</f>
        <v>0</v>
      </c>
    </row>
    <row r="10" spans="1:13" s="3" customFormat="1" ht="19.5" thickBot="1" x14ac:dyDescent="0.35">
      <c r="A10" s="4" t="s">
        <v>13</v>
      </c>
      <c r="B10" s="117"/>
      <c r="C10" s="116" t="s">
        <v>24</v>
      </c>
      <c r="D10" s="15" t="s">
        <v>22</v>
      </c>
      <c r="E10" s="8">
        <f>январь!E10+февраль!E10+март!E10</f>
        <v>45</v>
      </c>
      <c r="F10" s="8">
        <f>январь!F10+февраль!F10+март!F10</f>
        <v>357.84</v>
      </c>
      <c r="G10" s="8">
        <f>январь!G10+февраль!G10+март!G10</f>
        <v>39</v>
      </c>
      <c r="H10" s="8">
        <f>январь!H10+февраль!H10+март!H10</f>
        <v>309.41999999999996</v>
      </c>
      <c r="I10" s="8">
        <f>январь!I10+февраль!I10+март!I10</f>
        <v>4</v>
      </c>
      <c r="J10" s="8">
        <f>январь!J10+февраль!J10+март!J10</f>
        <v>20</v>
      </c>
      <c r="K10" s="8">
        <f>январь!K10+февраль!K10+март!K10</f>
        <v>4</v>
      </c>
      <c r="L10" s="8">
        <f>январь!L10+февраль!L10+март!L10</f>
        <v>0</v>
      </c>
      <c r="M10" s="8">
        <f>январь!M10+февраль!M10+март!M10</f>
        <v>0</v>
      </c>
    </row>
    <row r="11" spans="1:13" s="3" customFormat="1" ht="38.25" thickBot="1" x14ac:dyDescent="0.35">
      <c r="A11" s="4" t="s">
        <v>14</v>
      </c>
      <c r="B11" s="118"/>
      <c r="C11" s="118"/>
      <c r="D11" s="15" t="s">
        <v>23</v>
      </c>
      <c r="E11" s="8">
        <f>январь!E11+февраль!E11+март!E11</f>
        <v>7</v>
      </c>
      <c r="F11" s="8">
        <f>январь!F11+февраль!F11+март!F11</f>
        <v>397.19000000000005</v>
      </c>
      <c r="G11" s="8">
        <f>январь!G11+февраль!G11+март!G11</f>
        <v>7</v>
      </c>
      <c r="H11" s="8">
        <f>январь!H11+февраль!H11+март!H11</f>
        <v>397.19000000000005</v>
      </c>
      <c r="I11" s="8">
        <f>январь!I11+февраль!I11+март!I11</f>
        <v>0</v>
      </c>
      <c r="J11" s="8">
        <f>январь!J11+февраль!J11+март!J11</f>
        <v>0</v>
      </c>
      <c r="K11" s="8">
        <f>январь!K11+февраль!K11+март!K11</f>
        <v>0</v>
      </c>
      <c r="L11" s="8">
        <f>январь!L11+февраль!L11+март!L11</f>
        <v>0</v>
      </c>
      <c r="M11" s="8">
        <f>январь!M11+февраль!M11+март!M11</f>
        <v>0</v>
      </c>
    </row>
    <row r="12" spans="1:13" s="3" customFormat="1" ht="38.25" thickBot="1" x14ac:dyDescent="0.35">
      <c r="A12" s="44" t="s">
        <v>15</v>
      </c>
      <c r="B12" s="116" t="s">
        <v>25</v>
      </c>
      <c r="C12" s="4" t="s">
        <v>91</v>
      </c>
      <c r="D12" s="15" t="s">
        <v>23</v>
      </c>
      <c r="E12" s="8">
        <f>январь!E12+февраль!E12+март!E12</f>
        <v>1</v>
      </c>
      <c r="F12" s="8">
        <f>январь!F12+февраль!F12+март!F12</f>
        <v>30</v>
      </c>
      <c r="G12" s="8">
        <f>январь!G12+февраль!G12+март!G12</f>
        <v>1</v>
      </c>
      <c r="H12" s="8">
        <f>январь!H12+февраль!H12+март!H12</f>
        <v>30</v>
      </c>
      <c r="I12" s="8">
        <f>январь!I12+февраль!I12+март!I12</f>
        <v>0</v>
      </c>
      <c r="J12" s="8">
        <f>январь!J12+февраль!J12+март!J12</f>
        <v>0</v>
      </c>
      <c r="K12" s="8">
        <f>январь!K12+февраль!K12+март!K12</f>
        <v>0</v>
      </c>
      <c r="L12" s="8">
        <f>январь!L12+февраль!L12+март!L12</f>
        <v>0</v>
      </c>
      <c r="M12" s="8">
        <f>январь!M12+февраль!M12+март!M12</f>
        <v>0</v>
      </c>
    </row>
    <row r="13" spans="1:13" s="3" customFormat="1" ht="38.25" thickBot="1" x14ac:dyDescent="0.35">
      <c r="A13" s="45" t="s">
        <v>16</v>
      </c>
      <c r="B13" s="118"/>
      <c r="C13" s="4" t="s">
        <v>24</v>
      </c>
      <c r="D13" s="15" t="s">
        <v>23</v>
      </c>
      <c r="E13" s="8">
        <f>январь!E13+февраль!E13+март!E13</f>
        <v>11</v>
      </c>
      <c r="F13" s="8">
        <f>январь!F13+февраль!F13+март!F13</f>
        <v>1896.73</v>
      </c>
      <c r="G13" s="8">
        <f>январь!G13+февраль!G13+март!G13</f>
        <v>11</v>
      </c>
      <c r="H13" s="8">
        <f>январь!H13+февраль!H13+март!H13</f>
        <v>1329.15</v>
      </c>
      <c r="I13" s="8">
        <f>январь!I13+февраль!I13+март!I13</f>
        <v>0</v>
      </c>
      <c r="J13" s="8">
        <f>январь!J13+февраль!J13+март!J13</f>
        <v>0</v>
      </c>
      <c r="K13" s="8">
        <f>январь!K13+февраль!K13+март!K13</f>
        <v>0</v>
      </c>
      <c r="L13" s="8">
        <f>январь!L13+февраль!L13+март!L13</f>
        <v>0</v>
      </c>
      <c r="M13" s="8">
        <f>январь!M13+февраль!M13+март!M13</f>
        <v>0</v>
      </c>
    </row>
    <row r="14" spans="1:13" s="3" customFormat="1" ht="38.25" thickBot="1" x14ac:dyDescent="0.35">
      <c r="A14" s="4">
        <v>8</v>
      </c>
      <c r="B14" s="116" t="s">
        <v>26</v>
      </c>
      <c r="C14" s="4" t="s">
        <v>91</v>
      </c>
      <c r="D14" s="15" t="s">
        <v>23</v>
      </c>
      <c r="E14" s="8">
        <f>январь!E14+февраль!E14+март!E14</f>
        <v>0</v>
      </c>
      <c r="F14" s="8">
        <f>январь!F14+февраль!F14+март!F14</f>
        <v>0</v>
      </c>
      <c r="G14" s="8">
        <f>январь!G14+февраль!G14+март!G14</f>
        <v>0</v>
      </c>
      <c r="H14" s="8">
        <f>январь!H14+февраль!H14+март!H14</f>
        <v>0</v>
      </c>
      <c r="I14" s="8">
        <f>январь!I14+февраль!I14+март!I14</f>
        <v>0</v>
      </c>
      <c r="J14" s="8">
        <f>январь!J14+февраль!J14+март!J14</f>
        <v>0</v>
      </c>
      <c r="K14" s="8">
        <f>январь!K14+февраль!K14+март!K14</f>
        <v>0</v>
      </c>
      <c r="L14" s="8">
        <f>январь!L14+февраль!L14+март!L14</f>
        <v>0</v>
      </c>
      <c r="M14" s="8">
        <f>январь!M14+февраль!M14+март!M14</f>
        <v>0</v>
      </c>
    </row>
    <row r="15" spans="1:13" s="3" customFormat="1" ht="38.25" thickBot="1" x14ac:dyDescent="0.35">
      <c r="A15" s="4" t="s">
        <v>18</v>
      </c>
      <c r="B15" s="118"/>
      <c r="C15" s="4" t="s">
        <v>24</v>
      </c>
      <c r="D15" s="15" t="s">
        <v>23</v>
      </c>
      <c r="E15" s="8">
        <f>январь!E15+февраль!E15+март!E15</f>
        <v>2</v>
      </c>
      <c r="F15" s="8">
        <f>январь!F15+февраль!F15+март!F15</f>
        <v>2614</v>
      </c>
      <c r="G15" s="8">
        <f>январь!G15+февраль!G15+март!G15</f>
        <v>2</v>
      </c>
      <c r="H15" s="8">
        <f>январь!H15+февраль!H15+март!H15</f>
        <v>2614</v>
      </c>
      <c r="I15" s="8">
        <f>январь!I15+февраль!I15+март!I15</f>
        <v>0</v>
      </c>
      <c r="J15" s="8">
        <f>январь!J15+февраль!J15+март!J15</f>
        <v>0</v>
      </c>
      <c r="K15" s="8">
        <f>январь!K15+февраль!K15+март!K15</f>
        <v>0</v>
      </c>
      <c r="L15" s="8">
        <f>январь!L15+февраль!L15+март!L15</f>
        <v>0</v>
      </c>
      <c r="M15" s="8">
        <f>январь!M15+февраль!M15+март!M15</f>
        <v>0</v>
      </c>
    </row>
    <row r="16" spans="1:13" s="3" customFormat="1" ht="19.5" thickBot="1" x14ac:dyDescent="0.35">
      <c r="A16" s="4" t="s">
        <v>19</v>
      </c>
      <c r="B16" s="113" t="s">
        <v>92</v>
      </c>
      <c r="C16" s="114"/>
      <c r="D16" s="115"/>
      <c r="E16" s="8">
        <f>январь!E16+февраль!E16+март!E16</f>
        <v>2</v>
      </c>
      <c r="F16" s="8">
        <f>январь!F16+февраль!F16+март!F16</f>
        <v>2851.09</v>
      </c>
      <c r="G16" s="8">
        <f>январь!G16+февраль!G16+март!G16</f>
        <v>1</v>
      </c>
      <c r="H16" s="8">
        <f>январь!H16+февраль!H16+март!H16</f>
        <v>2154.6</v>
      </c>
      <c r="I16" s="8">
        <f>январь!I16+февраль!I16+март!I16</f>
        <v>0</v>
      </c>
      <c r="J16" s="8">
        <f>январь!J16+февраль!J16+март!J16</f>
        <v>0</v>
      </c>
      <c r="K16" s="8">
        <f>январь!K16+февраль!K16+март!K16</f>
        <v>0</v>
      </c>
      <c r="L16" s="8">
        <f>январь!L16+февраль!L16+март!L16</f>
        <v>0</v>
      </c>
      <c r="M16" s="8">
        <f>январь!M16+февраль!M16+март!M16</f>
        <v>0</v>
      </c>
    </row>
    <row r="17" spans="1:16" s="3" customFormat="1" ht="19.5" thickBot="1" x14ac:dyDescent="0.35">
      <c r="A17" s="4" t="s">
        <v>27</v>
      </c>
      <c r="B17" s="113" t="s">
        <v>28</v>
      </c>
      <c r="C17" s="114"/>
      <c r="D17" s="115"/>
      <c r="E17" s="8">
        <f>SUM(E8:E16)</f>
        <v>217</v>
      </c>
      <c r="F17" s="8">
        <f t="shared" ref="F17:M17" si="0">SUM(F8:F16)</f>
        <v>8869.39</v>
      </c>
      <c r="G17" s="8">
        <f t="shared" si="0"/>
        <v>201</v>
      </c>
      <c r="H17" s="8">
        <f t="shared" si="0"/>
        <v>7528.3000000000011</v>
      </c>
      <c r="I17" s="8">
        <f t="shared" si="0"/>
        <v>14</v>
      </c>
      <c r="J17" s="8">
        <f t="shared" si="0"/>
        <v>70</v>
      </c>
      <c r="K17" s="8">
        <f t="shared" si="0"/>
        <v>14</v>
      </c>
      <c r="L17" s="8">
        <f t="shared" si="0"/>
        <v>0</v>
      </c>
      <c r="M17" s="8">
        <f t="shared" si="0"/>
        <v>0</v>
      </c>
    </row>
    <row r="18" spans="1:16" s="3" customFormat="1" ht="19.5" thickBot="1" x14ac:dyDescent="0.35">
      <c r="A18" s="4" t="s">
        <v>29</v>
      </c>
      <c r="B18" s="113" t="s">
        <v>30</v>
      </c>
      <c r="C18" s="114"/>
      <c r="D18" s="115"/>
      <c r="E18" s="8"/>
      <c r="F18" s="8"/>
      <c r="G18" s="8"/>
      <c r="H18" s="8"/>
      <c r="I18" s="8"/>
      <c r="J18" s="8"/>
      <c r="K18" s="8"/>
      <c r="L18" s="8"/>
      <c r="M18" s="8"/>
    </row>
    <row r="20" spans="1:16" ht="18.75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customFormat="1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46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65" t="s">
        <v>96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47"/>
      <c r="B27" s="67" t="s">
        <v>33</v>
      </c>
      <c r="C27" s="68"/>
      <c r="D27" s="69"/>
      <c r="E27" s="76" t="s">
        <v>34</v>
      </c>
      <c r="F27" s="77"/>
      <c r="G27" s="63" t="s">
        <v>76</v>
      </c>
      <c r="H27" s="64"/>
      <c r="I27" s="64"/>
      <c r="J27" s="64"/>
      <c r="K27" s="64"/>
      <c r="L27" s="78"/>
      <c r="M27" s="79" t="s">
        <v>35</v>
      </c>
      <c r="N27" s="80"/>
      <c r="O27" s="79" t="s">
        <v>36</v>
      </c>
      <c r="P27" s="80"/>
    </row>
    <row r="28" spans="1:16" s="1" customFormat="1" ht="20.25" customHeight="1" thickBot="1" x14ac:dyDescent="0.35">
      <c r="A28" s="48"/>
      <c r="B28" s="70"/>
      <c r="C28" s="71"/>
      <c r="D28" s="72"/>
      <c r="E28" s="81" t="s">
        <v>37</v>
      </c>
      <c r="F28" s="58" t="s">
        <v>38</v>
      </c>
      <c r="G28" s="81" t="s">
        <v>37</v>
      </c>
      <c r="H28" s="58" t="s">
        <v>38</v>
      </c>
      <c r="I28" s="63" t="s">
        <v>39</v>
      </c>
      <c r="J28" s="64"/>
      <c r="K28" s="64"/>
      <c r="L28" s="78"/>
      <c r="M28" s="81" t="s">
        <v>37</v>
      </c>
      <c r="N28" s="58" t="s">
        <v>38</v>
      </c>
      <c r="O28" s="81" t="s">
        <v>37</v>
      </c>
      <c r="P28" s="58" t="s">
        <v>38</v>
      </c>
    </row>
    <row r="29" spans="1:16" s="1" customFormat="1" ht="19.5" thickBot="1" x14ac:dyDescent="0.35">
      <c r="A29" s="48"/>
      <c r="B29" s="70"/>
      <c r="C29" s="71"/>
      <c r="D29" s="72"/>
      <c r="E29" s="82"/>
      <c r="F29" s="59"/>
      <c r="G29" s="82"/>
      <c r="H29" s="59"/>
      <c r="I29" s="61" t="s">
        <v>40</v>
      </c>
      <c r="J29" s="63" t="s">
        <v>94</v>
      </c>
      <c r="K29" s="64"/>
      <c r="L29" s="78"/>
      <c r="M29" s="82"/>
      <c r="N29" s="59"/>
      <c r="O29" s="82"/>
      <c r="P29" s="59"/>
    </row>
    <row r="30" spans="1:16" s="1" customFormat="1" ht="96" customHeight="1" thickBot="1" x14ac:dyDescent="0.35">
      <c r="A30" s="48" t="s">
        <v>0</v>
      </c>
      <c r="B30" s="73"/>
      <c r="C30" s="74"/>
      <c r="D30" s="75"/>
      <c r="E30" s="83"/>
      <c r="F30" s="60"/>
      <c r="G30" s="83"/>
      <c r="H30" s="60"/>
      <c r="I30" s="62"/>
      <c r="J30" s="8" t="s">
        <v>43</v>
      </c>
      <c r="K30" s="8" t="s">
        <v>44</v>
      </c>
      <c r="L30" s="8" t="s">
        <v>45</v>
      </c>
      <c r="M30" s="83"/>
      <c r="N30" s="60"/>
      <c r="O30" s="83"/>
      <c r="P30" s="60"/>
    </row>
    <row r="31" spans="1:16" s="1" customFormat="1" ht="19.5" thickBot="1" x14ac:dyDescent="0.35">
      <c r="A31" s="49"/>
      <c r="B31" s="86" t="s">
        <v>46</v>
      </c>
      <c r="C31" s="87"/>
      <c r="D31" s="88"/>
      <c r="E31" s="9" t="s">
        <v>47</v>
      </c>
      <c r="F31" s="9" t="s">
        <v>48</v>
      </c>
      <c r="G31" s="9" t="s">
        <v>49</v>
      </c>
      <c r="H31" s="9" t="s">
        <v>50</v>
      </c>
      <c r="I31" s="9" t="s">
        <v>51</v>
      </c>
      <c r="J31" s="9" t="s">
        <v>52</v>
      </c>
      <c r="K31" s="9" t="s">
        <v>53</v>
      </c>
      <c r="L31" s="9" t="s">
        <v>54</v>
      </c>
      <c r="M31" s="9" t="s">
        <v>55</v>
      </c>
      <c r="N31" s="10">
        <v>11</v>
      </c>
      <c r="O31" s="11" t="s">
        <v>56</v>
      </c>
      <c r="P31" s="12" t="s">
        <v>57</v>
      </c>
    </row>
    <row r="32" spans="1:16" s="1" customFormat="1" ht="19.5" thickBot="1" x14ac:dyDescent="0.35">
      <c r="A32" s="50" t="s">
        <v>46</v>
      </c>
      <c r="B32" s="89" t="s">
        <v>58</v>
      </c>
      <c r="C32" s="92" t="s">
        <v>59</v>
      </c>
      <c r="D32" s="13" t="s">
        <v>60</v>
      </c>
      <c r="E32" s="9">
        <f>январь!E32+февраль!E32+март!E32</f>
        <v>50</v>
      </c>
      <c r="F32" s="9">
        <f>январь!F32+февраль!F32+март!F32</f>
        <v>251.01999999999998</v>
      </c>
      <c r="G32" s="9">
        <f>январь!G32+февраль!G32+март!G32</f>
        <v>12</v>
      </c>
      <c r="H32" s="9">
        <f>январь!H32+февраль!H32+март!H32</f>
        <v>92.740000000000009</v>
      </c>
      <c r="I32" s="9">
        <f>январь!I32+февраль!I32+март!I32</f>
        <v>1</v>
      </c>
      <c r="J32" s="9">
        <f>январь!J32+февраль!J32+март!J32</f>
        <v>0</v>
      </c>
      <c r="K32" s="9">
        <f>январь!K32+февраль!K32+март!K32</f>
        <v>0</v>
      </c>
      <c r="L32" s="9">
        <f>январь!L32+февраль!L32+март!L32</f>
        <v>0</v>
      </c>
      <c r="M32" s="9">
        <f>январь!M32+февраль!M32+март!M32</f>
        <v>51</v>
      </c>
      <c r="N32" s="9">
        <f>январь!N32+февраль!N32+март!N32</f>
        <v>227.43</v>
      </c>
      <c r="O32" s="9">
        <f>январь!O32+февраль!O32+март!O32</f>
        <v>43</v>
      </c>
      <c r="P32" s="9">
        <f>январь!P32+февраль!P32+март!P32</f>
        <v>186.94</v>
      </c>
    </row>
    <row r="33" spans="1:16" s="1" customFormat="1" ht="38.25" thickBot="1" x14ac:dyDescent="0.35">
      <c r="A33" s="50" t="s">
        <v>47</v>
      </c>
      <c r="B33" s="90"/>
      <c r="C33" s="93"/>
      <c r="D33" s="14" t="s">
        <v>61</v>
      </c>
      <c r="E33" s="9">
        <f>январь!E33+февраль!E33+март!E33</f>
        <v>43</v>
      </c>
      <c r="F33" s="9">
        <f>январь!F33+февраль!F33+март!F33</f>
        <v>180.96999999999997</v>
      </c>
      <c r="G33" s="9">
        <f>январь!G33+февраль!G33+март!G33</f>
        <v>0</v>
      </c>
      <c r="H33" s="9">
        <f>январь!H33+февраль!H33+март!H33</f>
        <v>0</v>
      </c>
      <c r="I33" s="9">
        <f>январь!I33+февраль!I33+март!I33</f>
        <v>0</v>
      </c>
      <c r="J33" s="9">
        <f>январь!J33+февраль!J33+март!J33</f>
        <v>0</v>
      </c>
      <c r="K33" s="9">
        <f>январь!K33+февраль!K33+март!K33</f>
        <v>0</v>
      </c>
      <c r="L33" s="9">
        <f>январь!L33+февраль!L33+март!L33</f>
        <v>0</v>
      </c>
      <c r="M33" s="9">
        <f>январь!M33+февраль!M33+март!M33</f>
        <v>47</v>
      </c>
      <c r="N33" s="9">
        <f>январь!N33+февраль!N33+март!N33</f>
        <v>363.32000000000005</v>
      </c>
      <c r="O33" s="9">
        <f>январь!O33+февраль!O33+март!O33</f>
        <v>49</v>
      </c>
      <c r="P33" s="9">
        <f>январь!P33+февраль!P33+март!P33</f>
        <v>1003.81</v>
      </c>
    </row>
    <row r="34" spans="1:16" s="1" customFormat="1" ht="19.5" thickBot="1" x14ac:dyDescent="0.35">
      <c r="A34" s="50" t="s">
        <v>48</v>
      </c>
      <c r="B34" s="90"/>
      <c r="C34" s="92" t="s">
        <v>62</v>
      </c>
      <c r="D34" s="13" t="s">
        <v>60</v>
      </c>
      <c r="E34" s="9">
        <f>январь!E34+февраль!E34+март!E34</f>
        <v>17</v>
      </c>
      <c r="F34" s="9">
        <f>январь!F34+февраль!F34+март!F34</f>
        <v>175.43</v>
      </c>
      <c r="G34" s="9">
        <f>январь!G34+февраль!G34+март!G34</f>
        <v>2</v>
      </c>
      <c r="H34" s="9">
        <f>январь!H34+февраль!H34+март!H34</f>
        <v>10</v>
      </c>
      <c r="I34" s="9">
        <f>январь!I34+февраль!I34+март!I34</f>
        <v>0</v>
      </c>
      <c r="J34" s="9">
        <f>январь!J34+февраль!J34+март!J34</f>
        <v>0</v>
      </c>
      <c r="K34" s="9">
        <f>январь!K34+февраль!K34+март!K34</f>
        <v>0</v>
      </c>
      <c r="L34" s="9">
        <f>январь!L34+февраль!L34+март!L34</f>
        <v>0</v>
      </c>
      <c r="M34" s="9">
        <f>январь!M34+февраль!M34+март!M34</f>
        <v>19</v>
      </c>
      <c r="N34" s="9">
        <f>январь!N34+февраль!N34+март!N34</f>
        <v>192.43</v>
      </c>
      <c r="O34" s="9">
        <f>январь!O34+февраль!O34+март!O34</f>
        <v>15</v>
      </c>
      <c r="P34" s="9">
        <f>январь!P34+февраль!P34+март!P34</f>
        <v>98.75</v>
      </c>
    </row>
    <row r="35" spans="1:16" s="1" customFormat="1" ht="38.25" thickBot="1" x14ac:dyDescent="0.35">
      <c r="A35" s="50" t="s">
        <v>49</v>
      </c>
      <c r="B35" s="91"/>
      <c r="C35" s="93"/>
      <c r="D35" s="15" t="s">
        <v>23</v>
      </c>
      <c r="E35" s="9">
        <f>январь!E35+февраль!E35+март!E35</f>
        <v>12</v>
      </c>
      <c r="F35" s="9">
        <f>январь!F35+февраль!F35+март!F35</f>
        <v>331.65999999999997</v>
      </c>
      <c r="G35" s="9">
        <f>январь!G35+февраль!G35+март!G35</f>
        <v>2</v>
      </c>
      <c r="H35" s="9">
        <f>январь!H35+февраль!H35+март!H35</f>
        <v>39.96</v>
      </c>
      <c r="I35" s="9">
        <f>январь!I35+февраль!I35+март!I35</f>
        <v>0</v>
      </c>
      <c r="J35" s="9">
        <f>январь!J35+февраль!J35+март!J35</f>
        <v>0</v>
      </c>
      <c r="K35" s="9">
        <f>январь!K35+февраль!K35+март!K35</f>
        <v>0</v>
      </c>
      <c r="L35" s="9">
        <f>январь!L35+февраль!L35+март!L35</f>
        <v>0</v>
      </c>
      <c r="M35" s="9">
        <f>январь!M35+февраль!M35+март!M35</f>
        <v>9</v>
      </c>
      <c r="N35" s="9">
        <f>январь!N35+февраль!N35+март!N35</f>
        <v>288.25</v>
      </c>
      <c r="O35" s="9">
        <f>январь!O35+февраль!O35+март!O35</f>
        <v>10</v>
      </c>
      <c r="P35" s="9">
        <f>январь!P35+февраль!P35+март!P35</f>
        <v>297.35000000000002</v>
      </c>
    </row>
    <row r="36" spans="1:16" s="1" customFormat="1" ht="38.25" thickBot="1" x14ac:dyDescent="0.35">
      <c r="A36" s="50" t="s">
        <v>50</v>
      </c>
      <c r="B36" s="84" t="s">
        <v>63</v>
      </c>
      <c r="C36" s="16" t="s">
        <v>59</v>
      </c>
      <c r="D36" s="15" t="s">
        <v>23</v>
      </c>
      <c r="E36" s="9">
        <f>январь!E36+февраль!E36+март!E36</f>
        <v>1</v>
      </c>
      <c r="F36" s="9">
        <f>январь!F36+февраль!F36+март!F36</f>
        <v>30</v>
      </c>
      <c r="G36" s="9">
        <f>январь!G36+февраль!G36+март!G36</f>
        <v>0</v>
      </c>
      <c r="H36" s="9">
        <f>январь!H36+февраль!H36+март!H36</f>
        <v>0</v>
      </c>
      <c r="I36" s="9">
        <f>январь!I36+февраль!I36+март!I36</f>
        <v>0</v>
      </c>
      <c r="J36" s="9">
        <f>январь!J36+февраль!J36+март!J36</f>
        <v>0</v>
      </c>
      <c r="K36" s="9">
        <f>январь!K36+февраль!K36+март!K36</f>
        <v>0</v>
      </c>
      <c r="L36" s="9">
        <f>январь!L36+февраль!L36+март!L36</f>
        <v>0</v>
      </c>
      <c r="M36" s="9">
        <f>январь!M36+февраль!M36+март!M36</f>
        <v>1</v>
      </c>
      <c r="N36" s="9">
        <f>январь!N36+февраль!N36+март!N36</f>
        <v>30</v>
      </c>
      <c r="O36" s="9">
        <f>январь!O36+февраль!O36+март!O36</f>
        <v>2</v>
      </c>
      <c r="P36" s="9">
        <f>январь!P36+февраль!P36+март!P36</f>
        <v>42.9</v>
      </c>
    </row>
    <row r="37" spans="1:16" s="1" customFormat="1" ht="51" customHeight="1" thickBot="1" x14ac:dyDescent="0.35">
      <c r="A37" s="50" t="s">
        <v>51</v>
      </c>
      <c r="B37" s="85"/>
      <c r="C37" s="16" t="s">
        <v>62</v>
      </c>
      <c r="D37" s="15" t="s">
        <v>23</v>
      </c>
      <c r="E37" s="9">
        <f>январь!E37+февраль!E37+март!E37</f>
        <v>6</v>
      </c>
      <c r="F37" s="9">
        <f>январь!F37+февраль!F37+март!F37</f>
        <v>1657.01</v>
      </c>
      <c r="G37" s="9">
        <f>январь!G37+февраль!G37+март!G37</f>
        <v>0</v>
      </c>
      <c r="H37" s="9">
        <f>январь!H37+февраль!H37+март!H37</f>
        <v>0</v>
      </c>
      <c r="I37" s="9">
        <f>январь!I37+февраль!I37+март!I37</f>
        <v>0</v>
      </c>
      <c r="J37" s="9">
        <f>январь!J37+февраль!J37+март!J37</f>
        <v>0</v>
      </c>
      <c r="K37" s="9">
        <f>январь!K37+февраль!K37+март!K37</f>
        <v>0</v>
      </c>
      <c r="L37" s="9">
        <f>январь!L37+февраль!L37+март!L37</f>
        <v>0</v>
      </c>
      <c r="M37" s="9">
        <f>январь!M37+февраль!M37+март!M37</f>
        <v>6</v>
      </c>
      <c r="N37" s="9">
        <f>январь!N37+февраль!N37+март!N37</f>
        <v>1657.01</v>
      </c>
      <c r="O37" s="9">
        <f>январь!O37+февраль!O37+март!O37</f>
        <v>9</v>
      </c>
      <c r="P37" s="9">
        <f>январь!P37+февраль!P37+март!P37</f>
        <v>2028.6100000000001</v>
      </c>
    </row>
    <row r="38" spans="1:16" s="1" customFormat="1" ht="51.75" customHeight="1" thickBot="1" x14ac:dyDescent="0.35">
      <c r="A38" s="50" t="s">
        <v>52</v>
      </c>
      <c r="B38" s="84" t="s">
        <v>64</v>
      </c>
      <c r="C38" s="16" t="s">
        <v>59</v>
      </c>
      <c r="D38" s="15" t="s">
        <v>23</v>
      </c>
      <c r="E38" s="9">
        <f>январь!E38+февраль!E38+март!E38</f>
        <v>0</v>
      </c>
      <c r="F38" s="9">
        <f>январь!F38+февраль!F38+март!F38</f>
        <v>0</v>
      </c>
      <c r="G38" s="9">
        <f>январь!G38+февраль!G38+март!G38</f>
        <v>0</v>
      </c>
      <c r="H38" s="9">
        <f>январь!H38+февраль!H38+март!H38</f>
        <v>0</v>
      </c>
      <c r="I38" s="9">
        <f>январь!I38+февраль!I38+март!I38</f>
        <v>0</v>
      </c>
      <c r="J38" s="9">
        <f>январь!J38+февраль!J38+март!J38</f>
        <v>0</v>
      </c>
      <c r="K38" s="9">
        <f>январь!K38+февраль!K38+март!K38</f>
        <v>0</v>
      </c>
      <c r="L38" s="9">
        <f>январь!L38+февраль!L38+март!L38</f>
        <v>0</v>
      </c>
      <c r="M38" s="9">
        <f>январь!M38+февраль!M38+март!M38</f>
        <v>0</v>
      </c>
      <c r="N38" s="9">
        <f>январь!N38+февраль!N38+март!N38</f>
        <v>0</v>
      </c>
      <c r="O38" s="9">
        <f>январь!O38+февраль!O38+март!O38</f>
        <v>0</v>
      </c>
      <c r="P38" s="9">
        <f>январь!P38+февраль!P38+март!P38</f>
        <v>0</v>
      </c>
    </row>
    <row r="39" spans="1:16" s="1" customFormat="1" ht="38.25" thickBot="1" x14ac:dyDescent="0.35">
      <c r="A39" s="50" t="s">
        <v>53</v>
      </c>
      <c r="B39" s="85"/>
      <c r="C39" s="4" t="s">
        <v>24</v>
      </c>
      <c r="D39" s="15" t="s">
        <v>23</v>
      </c>
      <c r="E39" s="9">
        <f>январь!E39+февраль!E39+март!E39</f>
        <v>0</v>
      </c>
      <c r="F39" s="9">
        <f>январь!F39+февраль!F39+март!F39</f>
        <v>0</v>
      </c>
      <c r="G39" s="9">
        <f>январь!G39+февраль!G39+март!G39</f>
        <v>0</v>
      </c>
      <c r="H39" s="9">
        <f>январь!H39+февраль!H39+март!H39</f>
        <v>0</v>
      </c>
      <c r="I39" s="9">
        <f>январь!I39+февраль!I39+март!I39</f>
        <v>0</v>
      </c>
      <c r="J39" s="9">
        <f>январь!J39+февраль!J39+март!J39</f>
        <v>0</v>
      </c>
      <c r="K39" s="9">
        <f>январь!K39+февраль!K39+март!K39</f>
        <v>0</v>
      </c>
      <c r="L39" s="9">
        <f>январь!L39+февраль!L39+март!L39</f>
        <v>0</v>
      </c>
      <c r="M39" s="9">
        <f>январь!M39+февраль!M39+март!M39</f>
        <v>0</v>
      </c>
      <c r="N39" s="9">
        <f>январь!N39+февраль!N39+март!N39</f>
        <v>0</v>
      </c>
      <c r="O39" s="9">
        <f>январь!O39+февраль!O39+март!O39</f>
        <v>0</v>
      </c>
      <c r="P39" s="9">
        <f>январь!P39+февраль!P39+март!P39</f>
        <v>0</v>
      </c>
    </row>
    <row r="40" spans="1:16" s="1" customFormat="1" ht="58.5" customHeight="1" thickBot="1" x14ac:dyDescent="0.35">
      <c r="A40" s="50" t="s">
        <v>54</v>
      </c>
      <c r="B40" s="84" t="s">
        <v>65</v>
      </c>
      <c r="C40" s="98" t="s">
        <v>66</v>
      </c>
      <c r="D40" s="99"/>
      <c r="E40" s="9">
        <f>январь!E40+февраль!E40+март!E40</f>
        <v>1</v>
      </c>
      <c r="F40" s="9">
        <f>январь!F40+февраль!F40+март!F40</f>
        <v>696.49</v>
      </c>
      <c r="G40" s="9">
        <f>январь!G40+февраль!G40+март!G40</f>
        <v>0</v>
      </c>
      <c r="H40" s="9">
        <f>январь!H40+февраль!H40+март!H40</f>
        <v>0</v>
      </c>
      <c r="I40" s="9">
        <f>январь!I40+февраль!I40+март!I40</f>
        <v>0</v>
      </c>
      <c r="J40" s="9">
        <f>январь!J40+февраль!J40+март!J40</f>
        <v>0</v>
      </c>
      <c r="K40" s="9">
        <f>январь!K40+февраль!K40+март!K40</f>
        <v>0</v>
      </c>
      <c r="L40" s="9">
        <f>январь!L40+февраль!L40+март!L40</f>
        <v>0</v>
      </c>
      <c r="M40" s="9">
        <f>январь!M40+февраль!M40+март!M40</f>
        <v>1</v>
      </c>
      <c r="N40" s="9">
        <f>январь!N40+февраль!N40+март!N40</f>
        <v>696.49</v>
      </c>
      <c r="O40" s="9">
        <f>январь!O40+февраль!O40+март!O40</f>
        <v>1</v>
      </c>
      <c r="P40" s="9">
        <f>январь!P40+февраль!P40+март!P40</f>
        <v>696.49</v>
      </c>
    </row>
    <row r="41" spans="1:16" s="1" customFormat="1" ht="24" customHeight="1" thickBot="1" x14ac:dyDescent="0.35">
      <c r="A41" s="50" t="s">
        <v>55</v>
      </c>
      <c r="B41" s="97"/>
      <c r="C41" s="98" t="s">
        <v>67</v>
      </c>
      <c r="D41" s="99"/>
      <c r="E41" s="9">
        <f>январь!E41+февраль!E41+март!E41</f>
        <v>0</v>
      </c>
      <c r="F41" s="9">
        <f>январь!F41+февраль!F41+март!F41</f>
        <v>0</v>
      </c>
      <c r="G41" s="9">
        <f>январь!G41+февраль!G41+март!G41</f>
        <v>0</v>
      </c>
      <c r="H41" s="9">
        <f>январь!H41+февраль!H41+март!H41</f>
        <v>0</v>
      </c>
      <c r="I41" s="9">
        <f>январь!I41+февраль!I41+март!I41</f>
        <v>0</v>
      </c>
      <c r="J41" s="9">
        <f>январь!J41+февраль!J41+март!J41</f>
        <v>0</v>
      </c>
      <c r="K41" s="9">
        <f>январь!K41+февраль!K41+март!K41</f>
        <v>0</v>
      </c>
      <c r="L41" s="9">
        <f>январь!L41+февраль!L41+март!L41</f>
        <v>0</v>
      </c>
      <c r="M41" s="9">
        <f>январь!M41+февраль!M41+март!M41</f>
        <v>0</v>
      </c>
      <c r="N41" s="9">
        <f>январь!N41+февраль!N41+март!N41</f>
        <v>0</v>
      </c>
      <c r="O41" s="9">
        <f>январь!O41+февраль!O41+март!O41</f>
        <v>0</v>
      </c>
      <c r="P41" s="9">
        <f>январь!P41+февраль!P41+март!P41</f>
        <v>0</v>
      </c>
    </row>
    <row r="42" spans="1:16" s="1" customFormat="1" ht="60" customHeight="1" thickBot="1" x14ac:dyDescent="0.35">
      <c r="A42" s="50" t="s">
        <v>68</v>
      </c>
      <c r="B42" s="97"/>
      <c r="C42" s="98" t="s">
        <v>69</v>
      </c>
      <c r="D42" s="99"/>
      <c r="E42" s="9">
        <f>январь!E42+февраль!E42+март!E42</f>
        <v>0</v>
      </c>
      <c r="F42" s="9">
        <f>январь!F42+февраль!F42+март!F42</f>
        <v>0</v>
      </c>
      <c r="G42" s="9">
        <f>январь!G42+февраль!G42+март!G42</f>
        <v>0</v>
      </c>
      <c r="H42" s="9">
        <f>январь!H42+февраль!H42+март!H42</f>
        <v>0</v>
      </c>
      <c r="I42" s="9">
        <f>январь!I42+февраль!I42+март!I42</f>
        <v>0</v>
      </c>
      <c r="J42" s="9">
        <f>январь!J42+февраль!J42+март!J42</f>
        <v>0</v>
      </c>
      <c r="K42" s="9">
        <f>январь!K42+февраль!K42+март!K42</f>
        <v>0</v>
      </c>
      <c r="L42" s="9">
        <f>январь!L42+февраль!L42+март!L42</f>
        <v>0</v>
      </c>
      <c r="M42" s="9">
        <f>январь!M42+февраль!M42+март!M42</f>
        <v>0</v>
      </c>
      <c r="N42" s="9">
        <f>январь!N42+февраль!N42+март!N42</f>
        <v>0</v>
      </c>
      <c r="O42" s="9">
        <f>январь!O42+февраль!O42+март!O42</f>
        <v>0</v>
      </c>
      <c r="P42" s="9">
        <f>январь!P42+февраль!P42+март!P42</f>
        <v>0</v>
      </c>
    </row>
    <row r="43" spans="1:16" s="1" customFormat="1" ht="19.5" thickBot="1" x14ac:dyDescent="0.35">
      <c r="A43" s="50" t="s">
        <v>56</v>
      </c>
      <c r="B43" s="97"/>
      <c r="C43" s="94" t="s">
        <v>70</v>
      </c>
      <c r="D43" s="96"/>
      <c r="E43" s="9">
        <f>январь!E43+февраль!E43+март!E43</f>
        <v>0</v>
      </c>
      <c r="F43" s="9">
        <f>январь!F43+февраль!F43+март!F43</f>
        <v>0</v>
      </c>
      <c r="G43" s="9">
        <f>январь!G43+февраль!G43+март!G43</f>
        <v>0</v>
      </c>
      <c r="H43" s="9">
        <f>январь!H43+февраль!H43+март!H43</f>
        <v>0</v>
      </c>
      <c r="I43" s="9">
        <f>январь!I43+февраль!I43+март!I43</f>
        <v>0</v>
      </c>
      <c r="J43" s="9">
        <f>январь!J43+февраль!J43+март!J43</f>
        <v>0</v>
      </c>
      <c r="K43" s="9">
        <f>январь!K43+февраль!K43+март!K43</f>
        <v>0</v>
      </c>
      <c r="L43" s="9">
        <f>январь!L43+февраль!L43+март!L43</f>
        <v>0</v>
      </c>
      <c r="M43" s="9">
        <f>январь!M43+февраль!M43+март!M43</f>
        <v>0</v>
      </c>
      <c r="N43" s="9">
        <f>январь!N43+февраль!N43+март!N43</f>
        <v>0</v>
      </c>
      <c r="O43" s="9">
        <f>январь!O43+февраль!O43+март!O43</f>
        <v>0</v>
      </c>
      <c r="P43" s="9">
        <f>январь!P43+февраль!P43+март!P43</f>
        <v>0</v>
      </c>
    </row>
    <row r="44" spans="1:16" s="1" customFormat="1" ht="63.75" customHeight="1" thickBot="1" x14ac:dyDescent="0.35">
      <c r="A44" s="50" t="s">
        <v>57</v>
      </c>
      <c r="B44" s="97"/>
      <c r="C44" s="98" t="s">
        <v>71</v>
      </c>
      <c r="D44" s="99"/>
      <c r="E44" s="9">
        <f>январь!E44+февраль!E44+март!E44</f>
        <v>0</v>
      </c>
      <c r="F44" s="9">
        <f>январь!F44+февраль!F44+март!F44</f>
        <v>0</v>
      </c>
      <c r="G44" s="9">
        <f>январь!G44+февраль!G44+март!G44</f>
        <v>0</v>
      </c>
      <c r="H44" s="9">
        <f>январь!H44+февраль!H44+март!H44</f>
        <v>0</v>
      </c>
      <c r="I44" s="9">
        <f>январь!I44+февраль!I44+март!I44</f>
        <v>0</v>
      </c>
      <c r="J44" s="9">
        <f>январь!J44+февраль!J44+март!J44</f>
        <v>0</v>
      </c>
      <c r="K44" s="9">
        <f>январь!K44+февраль!K44+март!K44</f>
        <v>0</v>
      </c>
      <c r="L44" s="9">
        <f>январь!L44+февраль!L44+март!L44</f>
        <v>0</v>
      </c>
      <c r="M44" s="9">
        <f>январь!M44+февраль!M44+март!M44</f>
        <v>0</v>
      </c>
      <c r="N44" s="9">
        <f>январь!N44+февраль!N44+март!N44</f>
        <v>0</v>
      </c>
      <c r="O44" s="9">
        <f>январь!O44+февраль!O44+март!O44</f>
        <v>0</v>
      </c>
      <c r="P44" s="9">
        <f>январь!P44+февраль!P44+март!P44</f>
        <v>0</v>
      </c>
    </row>
    <row r="45" spans="1:16" s="1" customFormat="1" ht="59.25" customHeight="1" thickBot="1" x14ac:dyDescent="0.35">
      <c r="A45" s="50" t="s">
        <v>72</v>
      </c>
      <c r="B45" s="85"/>
      <c r="C45" s="98" t="s">
        <v>73</v>
      </c>
      <c r="D45" s="99"/>
      <c r="E45" s="9">
        <f>январь!E45+февраль!E45+март!E45</f>
        <v>0</v>
      </c>
      <c r="F45" s="9">
        <f>январь!F45+февраль!F45+март!F45</f>
        <v>0</v>
      </c>
      <c r="G45" s="9">
        <f>январь!G45+февраль!G45+март!G45</f>
        <v>0</v>
      </c>
      <c r="H45" s="9">
        <f>январь!H45+февраль!H45+март!H45</f>
        <v>0</v>
      </c>
      <c r="I45" s="9">
        <f>январь!I45+февраль!I45+март!I45</f>
        <v>0</v>
      </c>
      <c r="J45" s="9">
        <f>январь!J45+февраль!J45+март!J45</f>
        <v>0</v>
      </c>
      <c r="K45" s="9">
        <f>январь!K45+февраль!K45+март!K45</f>
        <v>0</v>
      </c>
      <c r="L45" s="9">
        <f>январь!L45+февраль!L45+март!L45</f>
        <v>0</v>
      </c>
      <c r="M45" s="9">
        <f>январь!M45+февраль!M45+март!M45</f>
        <v>0</v>
      </c>
      <c r="N45" s="9">
        <f>январь!N45+февраль!N45+март!N45</f>
        <v>0</v>
      </c>
      <c r="O45" s="9">
        <f>январь!O45+февраль!O45+март!O45</f>
        <v>0</v>
      </c>
      <c r="P45" s="9">
        <f>январь!P45+февраль!P45+март!P45</f>
        <v>0</v>
      </c>
    </row>
    <row r="46" spans="1:16" s="1" customFormat="1" ht="19.5" thickBot="1" x14ac:dyDescent="0.35">
      <c r="A46" s="50" t="s">
        <v>74</v>
      </c>
      <c r="B46" s="94" t="s">
        <v>75</v>
      </c>
      <c r="C46" s="95"/>
      <c r="D46" s="96"/>
      <c r="E46" s="9">
        <f>SUM(E32:E45)</f>
        <v>130</v>
      </c>
      <c r="F46" s="9">
        <f t="shared" ref="F46:P46" si="1">SUM(F32:F45)</f>
        <v>3322.58</v>
      </c>
      <c r="G46" s="9">
        <f t="shared" si="1"/>
        <v>16</v>
      </c>
      <c r="H46" s="9">
        <f t="shared" si="1"/>
        <v>142.70000000000002</v>
      </c>
      <c r="I46" s="9">
        <f t="shared" si="1"/>
        <v>1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134</v>
      </c>
      <c r="N46" s="9">
        <f t="shared" si="1"/>
        <v>3454.9300000000003</v>
      </c>
      <c r="O46" s="9">
        <f t="shared" si="1"/>
        <v>129</v>
      </c>
      <c r="P46" s="9">
        <f t="shared" si="1"/>
        <v>4354.8500000000004</v>
      </c>
    </row>
    <row r="47" spans="1:16" customFormat="1" x14ac:dyDescent="0.2">
      <c r="E47" s="7"/>
      <c r="F47" s="7"/>
      <c r="G47" s="7"/>
      <c r="H47" s="7"/>
      <c r="I47" s="7"/>
      <c r="J47" s="7"/>
      <c r="K47" s="7"/>
      <c r="L47" s="7"/>
      <c r="M47" s="7"/>
    </row>
  </sheetData>
  <mergeCells count="54"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8:L28"/>
    <mergeCell ref="B12:B13"/>
    <mergeCell ref="B14:B15"/>
    <mergeCell ref="B16:D16"/>
    <mergeCell ref="B17:D17"/>
    <mergeCell ref="B18:D18"/>
    <mergeCell ref="A25:P25"/>
    <mergeCell ref="B38:B39"/>
    <mergeCell ref="M28:M30"/>
    <mergeCell ref="N28:N30"/>
    <mergeCell ref="O28:O30"/>
    <mergeCell ref="P28:P30"/>
    <mergeCell ref="I29:I30"/>
    <mergeCell ref="J29:L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8" sqref="H2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D23" sqref="D23"/>
    </sheetView>
  </sheetViews>
  <sheetFormatPr defaultRowHeight="12.75" x14ac:dyDescent="0.2"/>
  <cols>
    <col min="1" max="1" width="4.5703125" style="5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" style="6" customWidth="1"/>
    <col min="8" max="8" width="10.140625" style="6" customWidth="1"/>
    <col min="9" max="9" width="16" style="6" customWidth="1"/>
    <col min="10" max="10" width="9.7109375" style="6" customWidth="1"/>
    <col min="11" max="11" width="16.85546875" style="6" customWidth="1"/>
    <col min="12" max="12" width="21.5703125" style="6" customWidth="1"/>
    <col min="13" max="13" width="21.42578125" style="6" customWidth="1"/>
    <col min="14" max="15" width="9.140625" style="5"/>
    <col min="16" max="16" width="10.7109375" style="5" bestFit="1" customWidth="1"/>
    <col min="17" max="16384" width="9.140625" style="5"/>
  </cols>
  <sheetData>
    <row r="1" spans="1:13" s="1" customFormat="1" ht="18.75" x14ac:dyDescent="0.3">
      <c r="A1" s="65" t="s">
        <v>100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116" t="s">
        <v>0</v>
      </c>
      <c r="B3" s="119" t="s">
        <v>1</v>
      </c>
      <c r="C3" s="120"/>
      <c r="D3" s="121"/>
      <c r="E3" s="76" t="s">
        <v>2</v>
      </c>
      <c r="F3" s="77"/>
      <c r="G3" s="76" t="s">
        <v>3</v>
      </c>
      <c r="H3" s="77"/>
      <c r="I3" s="76" t="s">
        <v>4</v>
      </c>
      <c r="J3" s="112"/>
      <c r="K3" s="112"/>
      <c r="L3" s="112"/>
      <c r="M3" s="77"/>
    </row>
    <row r="4" spans="1:13" s="3" customFormat="1" ht="19.5" thickBot="1" x14ac:dyDescent="0.35">
      <c r="A4" s="117"/>
      <c r="B4" s="122"/>
      <c r="C4" s="123"/>
      <c r="D4" s="124"/>
      <c r="E4" s="109" t="s">
        <v>5</v>
      </c>
      <c r="F4" s="109" t="s">
        <v>6</v>
      </c>
      <c r="G4" s="109" t="s">
        <v>5</v>
      </c>
      <c r="H4" s="109" t="s">
        <v>6</v>
      </c>
      <c r="I4" s="109" t="s">
        <v>5</v>
      </c>
      <c r="J4" s="109" t="s">
        <v>6</v>
      </c>
      <c r="K4" s="111" t="s">
        <v>31</v>
      </c>
      <c r="L4" s="112"/>
      <c r="M4" s="77"/>
    </row>
    <row r="5" spans="1:13" s="3" customFormat="1" ht="57" thickBot="1" x14ac:dyDescent="0.35">
      <c r="A5" s="117"/>
      <c r="B5" s="125"/>
      <c r="C5" s="126"/>
      <c r="D5" s="127"/>
      <c r="E5" s="110"/>
      <c r="F5" s="110"/>
      <c r="G5" s="110"/>
      <c r="H5" s="110"/>
      <c r="I5" s="110"/>
      <c r="J5" s="110"/>
      <c r="K5" s="8" t="s">
        <v>7</v>
      </c>
      <c r="L5" s="8" t="s">
        <v>8</v>
      </c>
      <c r="M5" s="8" t="s">
        <v>9</v>
      </c>
    </row>
    <row r="6" spans="1:13" s="3" customFormat="1" ht="19.5" thickBot="1" x14ac:dyDescent="0.35">
      <c r="A6" s="118"/>
      <c r="B6" s="113" t="s">
        <v>10</v>
      </c>
      <c r="C6" s="114"/>
      <c r="D6" s="115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9.5" thickBot="1" x14ac:dyDescent="0.35">
      <c r="A7" s="4" t="s">
        <v>20</v>
      </c>
      <c r="B7" s="113" t="s">
        <v>21</v>
      </c>
      <c r="C7" s="114"/>
      <c r="D7" s="115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9.5" thickBot="1" x14ac:dyDescent="0.35">
      <c r="A8" s="4" t="s">
        <v>11</v>
      </c>
      <c r="B8" s="116" t="s">
        <v>90</v>
      </c>
      <c r="C8" s="116" t="s">
        <v>91</v>
      </c>
      <c r="D8" s="15" t="s">
        <v>22</v>
      </c>
      <c r="E8" s="8">
        <v>15</v>
      </c>
      <c r="F8" s="8">
        <v>75</v>
      </c>
      <c r="G8" s="8">
        <v>7</v>
      </c>
      <c r="H8" s="8">
        <v>35</v>
      </c>
      <c r="I8" s="8">
        <v>1</v>
      </c>
      <c r="J8" s="8">
        <v>5</v>
      </c>
      <c r="K8" s="8">
        <v>1</v>
      </c>
      <c r="L8" s="8">
        <v>5</v>
      </c>
      <c r="M8" s="8">
        <v>0</v>
      </c>
    </row>
    <row r="9" spans="1:13" s="3" customFormat="1" ht="38.25" thickBot="1" x14ac:dyDescent="0.35">
      <c r="A9" s="4" t="s">
        <v>12</v>
      </c>
      <c r="B9" s="117"/>
      <c r="C9" s="118"/>
      <c r="D9" s="15" t="s">
        <v>23</v>
      </c>
      <c r="E9" s="8">
        <v>5</v>
      </c>
      <c r="F9" s="8">
        <v>21.310000000000002</v>
      </c>
      <c r="G9" s="8">
        <v>5</v>
      </c>
      <c r="H9" s="8">
        <v>21.310000000000002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s="3" customFormat="1" ht="19.5" thickBot="1" x14ac:dyDescent="0.35">
      <c r="A10" s="4" t="s">
        <v>13</v>
      </c>
      <c r="B10" s="117"/>
      <c r="C10" s="116" t="s">
        <v>24</v>
      </c>
      <c r="D10" s="15" t="s">
        <v>22</v>
      </c>
      <c r="E10" s="8">
        <v>6</v>
      </c>
      <c r="F10" s="8">
        <v>55</v>
      </c>
      <c r="G10" s="8">
        <v>1</v>
      </c>
      <c r="H10" s="8">
        <v>5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s="3" customFormat="1" ht="38.25" thickBot="1" x14ac:dyDescent="0.35">
      <c r="A11" s="4" t="s">
        <v>14</v>
      </c>
      <c r="B11" s="118"/>
      <c r="C11" s="118"/>
      <c r="D11" s="15" t="s">
        <v>23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s="3" customFormat="1" ht="38.25" thickBot="1" x14ac:dyDescent="0.35">
      <c r="A12" s="44" t="s">
        <v>15</v>
      </c>
      <c r="B12" s="116" t="s">
        <v>25</v>
      </c>
      <c r="C12" s="4" t="s">
        <v>91</v>
      </c>
      <c r="D12" s="15" t="s">
        <v>23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s="3" customFormat="1" ht="38.25" thickBot="1" x14ac:dyDescent="0.35">
      <c r="A13" s="45" t="s">
        <v>16</v>
      </c>
      <c r="B13" s="118"/>
      <c r="C13" s="4" t="s">
        <v>24</v>
      </c>
      <c r="D13" s="15" t="s">
        <v>23</v>
      </c>
      <c r="E13" s="8">
        <v>8</v>
      </c>
      <c r="F13" s="8">
        <v>1189.51</v>
      </c>
      <c r="G13" s="8">
        <v>1</v>
      </c>
      <c r="H13" s="8">
        <v>44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s="3" customFormat="1" ht="38.25" thickBot="1" x14ac:dyDescent="0.35">
      <c r="A14" s="4">
        <v>8</v>
      </c>
      <c r="B14" s="116" t="s">
        <v>26</v>
      </c>
      <c r="C14" s="4" t="s">
        <v>91</v>
      </c>
      <c r="D14" s="15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s="3" customFormat="1" ht="38.25" thickBot="1" x14ac:dyDescent="0.35">
      <c r="A15" s="4" t="s">
        <v>18</v>
      </c>
      <c r="B15" s="118"/>
      <c r="C15" s="4" t="s">
        <v>24</v>
      </c>
      <c r="D15" s="15" t="s">
        <v>23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s="3" customFormat="1" ht="19.5" thickBot="1" x14ac:dyDescent="0.35">
      <c r="A16" s="4" t="s">
        <v>19</v>
      </c>
      <c r="B16" s="113" t="s">
        <v>92</v>
      </c>
      <c r="C16" s="114"/>
      <c r="D16" s="115"/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6" s="3" customFormat="1" ht="19.5" thickBot="1" x14ac:dyDescent="0.35">
      <c r="A17" s="4" t="s">
        <v>27</v>
      </c>
      <c r="B17" s="113" t="s">
        <v>28</v>
      </c>
      <c r="C17" s="114"/>
      <c r="D17" s="115"/>
      <c r="E17" s="8">
        <f t="shared" ref="E17:M17" si="0">SUM(E8:E16)</f>
        <v>34</v>
      </c>
      <c r="F17" s="8">
        <f t="shared" si="0"/>
        <v>1340.82</v>
      </c>
      <c r="G17" s="8">
        <f t="shared" si="0"/>
        <v>14</v>
      </c>
      <c r="H17" s="8">
        <f t="shared" si="0"/>
        <v>105.31</v>
      </c>
      <c r="I17" s="8">
        <f t="shared" si="0"/>
        <v>1</v>
      </c>
      <c r="J17" s="8">
        <f t="shared" si="0"/>
        <v>5</v>
      </c>
      <c r="K17" s="8">
        <f t="shared" si="0"/>
        <v>1</v>
      </c>
      <c r="L17" s="8">
        <f t="shared" si="0"/>
        <v>5</v>
      </c>
      <c r="M17" s="8">
        <f t="shared" si="0"/>
        <v>0</v>
      </c>
    </row>
    <row r="18" spans="1:16" s="3" customFormat="1" ht="19.5" thickBot="1" x14ac:dyDescent="0.35">
      <c r="A18" s="4" t="s">
        <v>29</v>
      </c>
      <c r="B18" s="113" t="s">
        <v>30</v>
      </c>
      <c r="C18" s="114"/>
      <c r="D18" s="115"/>
      <c r="E18" s="8"/>
      <c r="F18" s="8"/>
      <c r="G18" s="8"/>
      <c r="H18" s="8"/>
      <c r="I18" s="8"/>
      <c r="J18" s="8"/>
      <c r="K18" s="8"/>
      <c r="L18" s="8"/>
      <c r="M18" s="8"/>
    </row>
    <row r="20" spans="1:16" ht="18.75" x14ac:dyDescent="0.3">
      <c r="A20" s="128" t="s">
        <v>98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2" spans="1:16" customFormat="1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46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A25" s="65" t="s">
        <v>101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47"/>
      <c r="B27" s="67" t="s">
        <v>33</v>
      </c>
      <c r="C27" s="68"/>
      <c r="D27" s="69"/>
      <c r="E27" s="76" t="s">
        <v>34</v>
      </c>
      <c r="F27" s="77"/>
      <c r="G27" s="63" t="s">
        <v>76</v>
      </c>
      <c r="H27" s="64"/>
      <c r="I27" s="64"/>
      <c r="J27" s="64"/>
      <c r="K27" s="64"/>
      <c r="L27" s="78"/>
      <c r="M27" s="79" t="s">
        <v>35</v>
      </c>
      <c r="N27" s="80"/>
      <c r="O27" s="79" t="s">
        <v>36</v>
      </c>
      <c r="P27" s="80"/>
    </row>
    <row r="28" spans="1:16" s="1" customFormat="1" ht="19.5" thickBot="1" x14ac:dyDescent="0.35">
      <c r="A28" s="48"/>
      <c r="B28" s="70"/>
      <c r="C28" s="71"/>
      <c r="D28" s="72"/>
      <c r="E28" s="81" t="s">
        <v>37</v>
      </c>
      <c r="F28" s="58" t="s">
        <v>38</v>
      </c>
      <c r="G28" s="81" t="s">
        <v>37</v>
      </c>
      <c r="H28" s="58" t="s">
        <v>38</v>
      </c>
      <c r="I28" s="63" t="s">
        <v>39</v>
      </c>
      <c r="J28" s="64"/>
      <c r="K28" s="64"/>
      <c r="L28" s="78"/>
      <c r="M28" s="81" t="s">
        <v>37</v>
      </c>
      <c r="N28" s="58" t="s">
        <v>38</v>
      </c>
      <c r="O28" s="81" t="s">
        <v>37</v>
      </c>
      <c r="P28" s="58" t="s">
        <v>38</v>
      </c>
    </row>
    <row r="29" spans="1:16" s="1" customFormat="1" ht="19.5" thickBot="1" x14ac:dyDescent="0.35">
      <c r="A29" s="48"/>
      <c r="B29" s="70"/>
      <c r="C29" s="71"/>
      <c r="D29" s="72"/>
      <c r="E29" s="82"/>
      <c r="F29" s="59"/>
      <c r="G29" s="82"/>
      <c r="H29" s="59"/>
      <c r="I29" s="61" t="s">
        <v>40</v>
      </c>
      <c r="J29" s="63" t="s">
        <v>41</v>
      </c>
      <c r="K29" s="64"/>
      <c r="L29" s="43" t="s">
        <v>42</v>
      </c>
      <c r="M29" s="82"/>
      <c r="N29" s="59"/>
      <c r="O29" s="82"/>
      <c r="P29" s="59"/>
    </row>
    <row r="30" spans="1:16" s="1" customFormat="1" ht="169.5" thickBot="1" x14ac:dyDescent="0.35">
      <c r="A30" s="48" t="s">
        <v>0</v>
      </c>
      <c r="B30" s="73"/>
      <c r="C30" s="74"/>
      <c r="D30" s="75"/>
      <c r="E30" s="83"/>
      <c r="F30" s="60"/>
      <c r="G30" s="83"/>
      <c r="H30" s="60"/>
      <c r="I30" s="62"/>
      <c r="J30" s="8" t="s">
        <v>43</v>
      </c>
      <c r="K30" s="8" t="s">
        <v>44</v>
      </c>
      <c r="L30" s="8" t="s">
        <v>45</v>
      </c>
      <c r="M30" s="83"/>
      <c r="N30" s="60"/>
      <c r="O30" s="83"/>
      <c r="P30" s="60"/>
    </row>
    <row r="31" spans="1:16" s="2" customFormat="1" ht="19.5" thickBot="1" x14ac:dyDescent="0.35">
      <c r="A31" s="131"/>
      <c r="B31" s="63" t="s">
        <v>46</v>
      </c>
      <c r="C31" s="64"/>
      <c r="D31" s="78"/>
      <c r="E31" s="9" t="s">
        <v>47</v>
      </c>
      <c r="F31" s="9" t="s">
        <v>48</v>
      </c>
      <c r="G31" s="9" t="s">
        <v>49</v>
      </c>
      <c r="H31" s="9" t="s">
        <v>50</v>
      </c>
      <c r="I31" s="9" t="s">
        <v>51</v>
      </c>
      <c r="J31" s="9" t="s">
        <v>52</v>
      </c>
      <c r="K31" s="9" t="s">
        <v>53</v>
      </c>
      <c r="L31" s="9" t="s">
        <v>54</v>
      </c>
      <c r="M31" s="9" t="s">
        <v>55</v>
      </c>
      <c r="N31" s="9">
        <v>11</v>
      </c>
      <c r="O31" s="9" t="s">
        <v>56</v>
      </c>
      <c r="P31" s="9" t="s">
        <v>57</v>
      </c>
    </row>
    <row r="32" spans="1:16" s="1" customFormat="1" ht="19.5" thickBot="1" x14ac:dyDescent="0.35">
      <c r="A32" s="50" t="s">
        <v>46</v>
      </c>
      <c r="B32" s="89" t="s">
        <v>58</v>
      </c>
      <c r="C32" s="92" t="s">
        <v>59</v>
      </c>
      <c r="D32" s="13" t="s">
        <v>60</v>
      </c>
      <c r="E32" s="9">
        <v>11</v>
      </c>
      <c r="F32" s="9">
        <v>50.89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8</v>
      </c>
      <c r="N32" s="9">
        <v>35.89</v>
      </c>
      <c r="O32" s="9">
        <v>3</v>
      </c>
      <c r="P32" s="9">
        <v>16.23</v>
      </c>
    </row>
    <row r="33" spans="1:16" s="1" customFormat="1" ht="38.25" thickBot="1" x14ac:dyDescent="0.35">
      <c r="A33" s="50" t="s">
        <v>47</v>
      </c>
      <c r="B33" s="90"/>
      <c r="C33" s="93"/>
      <c r="D33" s="14" t="s">
        <v>61</v>
      </c>
      <c r="E33" s="9">
        <v>6</v>
      </c>
      <c r="F33" s="9">
        <v>24.84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6</v>
      </c>
      <c r="N33" s="9">
        <v>24.84</v>
      </c>
      <c r="O33" s="9">
        <v>19</v>
      </c>
      <c r="P33" s="9">
        <v>86.5</v>
      </c>
    </row>
    <row r="34" spans="1:16" s="1" customFormat="1" ht="19.5" thickBot="1" x14ac:dyDescent="0.35">
      <c r="A34" s="50" t="s">
        <v>48</v>
      </c>
      <c r="B34" s="90"/>
      <c r="C34" s="92" t="s">
        <v>62</v>
      </c>
      <c r="D34" s="13" t="s">
        <v>60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</v>
      </c>
      <c r="P34" s="9">
        <v>14</v>
      </c>
    </row>
    <row r="35" spans="1:16" s="1" customFormat="1" ht="38.25" thickBot="1" x14ac:dyDescent="0.35">
      <c r="A35" s="50" t="s">
        <v>49</v>
      </c>
      <c r="B35" s="91"/>
      <c r="C35" s="93"/>
      <c r="D35" s="15" t="s">
        <v>23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9">
        <v>3.8</v>
      </c>
    </row>
    <row r="36" spans="1:16" s="1" customFormat="1" ht="38.25" thickBot="1" x14ac:dyDescent="0.35">
      <c r="A36" s="50" t="s">
        <v>50</v>
      </c>
      <c r="B36" s="84" t="s">
        <v>63</v>
      </c>
      <c r="C36" s="16" t="s">
        <v>59</v>
      </c>
      <c r="D36" s="15" t="s">
        <v>23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s="1" customFormat="1" ht="38.25" thickBot="1" x14ac:dyDescent="0.35">
      <c r="A37" s="50" t="s">
        <v>51</v>
      </c>
      <c r="B37" s="85"/>
      <c r="C37" s="16" t="s">
        <v>62</v>
      </c>
      <c r="D37" s="15" t="s">
        <v>23</v>
      </c>
      <c r="E37" s="9">
        <v>5</v>
      </c>
      <c r="F37" s="9">
        <v>968.67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5</v>
      </c>
      <c r="N37" s="9">
        <v>968.67</v>
      </c>
      <c r="O37" s="9">
        <v>5</v>
      </c>
      <c r="P37" s="9">
        <v>968.67</v>
      </c>
    </row>
    <row r="38" spans="1:16" s="1" customFormat="1" ht="38.25" thickBot="1" x14ac:dyDescent="0.35">
      <c r="A38" s="50" t="s">
        <v>52</v>
      </c>
      <c r="B38" s="84" t="s">
        <v>64</v>
      </c>
      <c r="C38" s="16" t="s">
        <v>59</v>
      </c>
      <c r="D38" s="15" t="s">
        <v>23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s="1" customFormat="1" ht="38.25" thickBot="1" x14ac:dyDescent="0.35">
      <c r="A39" s="50" t="s">
        <v>53</v>
      </c>
      <c r="B39" s="85"/>
      <c r="C39" s="4" t="s">
        <v>24</v>
      </c>
      <c r="D39" s="15" t="s">
        <v>23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 s="1" customFormat="1" ht="19.5" thickBot="1" x14ac:dyDescent="0.35">
      <c r="A40" s="50" t="s">
        <v>54</v>
      </c>
      <c r="B40" s="84" t="s">
        <v>65</v>
      </c>
      <c r="C40" s="98" t="s">
        <v>66</v>
      </c>
      <c r="D40" s="9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s="1" customFormat="1" ht="19.5" thickBot="1" x14ac:dyDescent="0.35">
      <c r="A41" s="50" t="s">
        <v>55</v>
      </c>
      <c r="B41" s="97"/>
      <c r="C41" s="98" t="s">
        <v>67</v>
      </c>
      <c r="D41" s="99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s="1" customFormat="1" ht="19.5" thickBot="1" x14ac:dyDescent="0.35">
      <c r="A42" s="50" t="s">
        <v>68</v>
      </c>
      <c r="B42" s="97"/>
      <c r="C42" s="98" t="s">
        <v>69</v>
      </c>
      <c r="D42" s="9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s="1" customFormat="1" ht="19.5" thickBot="1" x14ac:dyDescent="0.35">
      <c r="A43" s="50" t="s">
        <v>56</v>
      </c>
      <c r="B43" s="97"/>
      <c r="C43" s="94" t="s">
        <v>70</v>
      </c>
      <c r="D43" s="96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 s="1" customFormat="1" ht="19.5" thickBot="1" x14ac:dyDescent="0.35">
      <c r="A44" s="50" t="s">
        <v>57</v>
      </c>
      <c r="B44" s="97"/>
      <c r="C44" s="98" t="s">
        <v>71</v>
      </c>
      <c r="D44" s="9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 s="1" customFormat="1" ht="19.5" thickBot="1" x14ac:dyDescent="0.35">
      <c r="A45" s="50" t="s">
        <v>72</v>
      </c>
      <c r="B45" s="85"/>
      <c r="C45" s="98" t="s">
        <v>73</v>
      </c>
      <c r="D45" s="9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 s="1" customFormat="1" ht="19.5" thickBot="1" x14ac:dyDescent="0.35">
      <c r="A46" s="50" t="s">
        <v>74</v>
      </c>
      <c r="B46" s="94" t="s">
        <v>75</v>
      </c>
      <c r="C46" s="95"/>
      <c r="D46" s="96"/>
      <c r="E46" s="9">
        <f t="shared" ref="E46:P46" si="1">SUM(E32:E45)</f>
        <v>22</v>
      </c>
      <c r="F46" s="9">
        <f t="shared" si="1"/>
        <v>1044.3999999999999</v>
      </c>
      <c r="G46" s="9">
        <f t="shared" si="1"/>
        <v>0</v>
      </c>
      <c r="H46" s="9">
        <f t="shared" si="1"/>
        <v>0</v>
      </c>
      <c r="I46" s="9">
        <f t="shared" si="1"/>
        <v>0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19</v>
      </c>
      <c r="N46" s="9">
        <f t="shared" si="1"/>
        <v>1029.3999999999999</v>
      </c>
      <c r="O46" s="9">
        <f t="shared" si="1"/>
        <v>29</v>
      </c>
      <c r="P46" s="9">
        <f t="shared" si="1"/>
        <v>1089.2</v>
      </c>
    </row>
    <row r="47" spans="1:16" customFormat="1" x14ac:dyDescent="0.2">
      <c r="E47" s="7"/>
      <c r="F47" s="7"/>
      <c r="G47" s="7"/>
      <c r="H47" s="7"/>
      <c r="I47" s="7"/>
      <c r="J47" s="7"/>
      <c r="K47" s="7"/>
      <c r="L47" s="7"/>
      <c r="M47" s="7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B6" sqref="B6:D6"/>
    </sheetView>
  </sheetViews>
  <sheetFormatPr defaultRowHeight="12.75" x14ac:dyDescent="0.2"/>
  <cols>
    <col min="1" max="1" width="4.5703125" style="5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" style="6" customWidth="1"/>
    <col min="8" max="8" width="10.140625" style="6" customWidth="1"/>
    <col min="9" max="9" width="18.5703125" style="6" customWidth="1"/>
    <col min="10" max="10" width="10.85546875" style="6" customWidth="1"/>
    <col min="11" max="11" width="18.42578125" style="6" customWidth="1"/>
    <col min="12" max="12" width="20.7109375" style="6" customWidth="1"/>
    <col min="13" max="13" width="21.42578125" style="6" customWidth="1"/>
    <col min="14" max="14" width="9.42578125" style="5" bestFit="1" customWidth="1"/>
    <col min="15" max="15" width="9.140625" style="5"/>
    <col min="16" max="16" width="10.28515625" style="5" customWidth="1"/>
    <col min="17" max="16384" width="9.140625" style="5"/>
  </cols>
  <sheetData>
    <row r="1" spans="1:13" s="1" customFormat="1" ht="18.75" x14ac:dyDescent="0.3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116" t="s">
        <v>0</v>
      </c>
      <c r="B3" s="119" t="s">
        <v>1</v>
      </c>
      <c r="C3" s="120"/>
      <c r="D3" s="121"/>
      <c r="E3" s="76" t="s">
        <v>2</v>
      </c>
      <c r="F3" s="77"/>
      <c r="G3" s="76" t="s">
        <v>3</v>
      </c>
      <c r="H3" s="77"/>
      <c r="I3" s="76" t="s">
        <v>4</v>
      </c>
      <c r="J3" s="112"/>
      <c r="K3" s="112"/>
      <c r="L3" s="112"/>
      <c r="M3" s="77"/>
    </row>
    <row r="4" spans="1:13" s="3" customFormat="1" ht="19.5" thickBot="1" x14ac:dyDescent="0.35">
      <c r="A4" s="117"/>
      <c r="B4" s="122"/>
      <c r="C4" s="123"/>
      <c r="D4" s="124"/>
      <c r="E4" s="109" t="s">
        <v>5</v>
      </c>
      <c r="F4" s="109" t="s">
        <v>6</v>
      </c>
      <c r="G4" s="109" t="s">
        <v>5</v>
      </c>
      <c r="H4" s="109" t="s">
        <v>6</v>
      </c>
      <c r="I4" s="109" t="s">
        <v>5</v>
      </c>
      <c r="J4" s="109" t="s">
        <v>6</v>
      </c>
      <c r="K4" s="111" t="s">
        <v>31</v>
      </c>
      <c r="L4" s="112"/>
      <c r="M4" s="77"/>
    </row>
    <row r="5" spans="1:13" s="3" customFormat="1" ht="57" thickBot="1" x14ac:dyDescent="0.35">
      <c r="A5" s="117"/>
      <c r="B5" s="125"/>
      <c r="C5" s="126"/>
      <c r="D5" s="127"/>
      <c r="E5" s="110"/>
      <c r="F5" s="110"/>
      <c r="G5" s="110"/>
      <c r="H5" s="110"/>
      <c r="I5" s="110"/>
      <c r="J5" s="110"/>
      <c r="K5" s="8" t="s">
        <v>7</v>
      </c>
      <c r="L5" s="8" t="s">
        <v>8</v>
      </c>
      <c r="M5" s="8" t="s">
        <v>9</v>
      </c>
    </row>
    <row r="6" spans="1:13" s="3" customFormat="1" ht="19.5" thickBot="1" x14ac:dyDescent="0.35">
      <c r="A6" s="118"/>
      <c r="B6" s="113" t="s">
        <v>10</v>
      </c>
      <c r="C6" s="114"/>
      <c r="D6" s="115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9.5" thickBot="1" x14ac:dyDescent="0.35">
      <c r="A7" s="4" t="s">
        <v>20</v>
      </c>
      <c r="B7" s="113" t="s">
        <v>21</v>
      </c>
      <c r="C7" s="114"/>
      <c r="D7" s="115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9.5" thickBot="1" x14ac:dyDescent="0.35">
      <c r="A8" s="4" t="s">
        <v>11</v>
      </c>
      <c r="B8" s="116" t="s">
        <v>90</v>
      </c>
      <c r="C8" s="116" t="s">
        <v>91</v>
      </c>
      <c r="D8" s="15" t="s">
        <v>22</v>
      </c>
      <c r="E8" s="8">
        <f>[1]алагир!E8+[1]беслан!E8+[1]город!E8+[1]пригород!E8+[1]моздок!E8+[1]ардон!E8+[1]чикола!E8+[1]дигора!E8</f>
        <v>22</v>
      </c>
      <c r="F8" s="8">
        <f>[1]алагир!F8+[1]беслан!F8+[1]город!F8+[1]пригород!F8+[1]моздок!F8+[1]ардон!F8+[1]чикола!F8+[1]дигора!F8</f>
        <v>107.25</v>
      </c>
      <c r="G8" s="8">
        <f>[1]алагир!G8+[1]беслан!G8+[1]город!G8+[1]пригород!G8+[1]моздок!G8+[1]ардон!G8+[1]чикола!G8+[1]дигора!G8</f>
        <v>16</v>
      </c>
      <c r="H8" s="8">
        <f>[1]алагир!H8+[1]беслан!H8+[1]город!H8+[1]пригород!H8+[1]моздок!H8+[1]ардон!H8+[1]чикола!H8+[1]дигора!H8</f>
        <v>77.25</v>
      </c>
      <c r="I8" s="8">
        <f>[1]алагир!I8+[1]беслан!I8+[1]город!I8+[1]пригород!I8+[1]моздок!I8+[1]ардон!I8+[1]чикола!I8+[1]дигора!I8</f>
        <v>0</v>
      </c>
      <c r="J8" s="8">
        <f>[1]алагир!J8+[1]беслан!J8+[1]город!J8+[1]пригород!J8+[1]моздок!J8+[1]ардон!J8+[1]чикола!J8+[1]дигора!J8</f>
        <v>0</v>
      </c>
      <c r="K8" s="8">
        <f>[1]алагир!K8+[1]беслан!K8+[1]город!K8+[1]пригород!K8+[1]моздок!K8+[1]ардон!K8+[1]чикола!K8+[1]дигора!K8</f>
        <v>0</v>
      </c>
      <c r="L8" s="8">
        <f>[1]алагир!L8+[1]беслан!L8+[1]город!L8+[1]пригород!L8+[1]моздок!L8+[1]ардон!L8+[1]чикола!L8+[1]дигора!L8</f>
        <v>0</v>
      </c>
      <c r="M8" s="8">
        <f>[1]алагир!M8+[1]беслан!M8+[1]город!M8+[1]пригород!M8+[1]моздок!M8+[1]ардон!M8+[1]чикола!M8+[1]дигора!M8</f>
        <v>0</v>
      </c>
    </row>
    <row r="9" spans="1:13" s="3" customFormat="1" ht="38.25" thickBot="1" x14ac:dyDescent="0.35">
      <c r="A9" s="4" t="s">
        <v>12</v>
      </c>
      <c r="B9" s="117"/>
      <c r="C9" s="118"/>
      <c r="D9" s="15" t="s">
        <v>23</v>
      </c>
      <c r="E9" s="8">
        <f>[1]алагир!E9+[1]беслан!E9+[1]город!E9+[1]пригород!E9+[1]моздок!E9+[1]ардон!E9+[1]чикола!E9+[1]дигора!E9</f>
        <v>6</v>
      </c>
      <c r="F9" s="8">
        <f>[1]алагир!F9+[1]беслан!F9+[1]город!F9+[1]пригород!F9+[1]моздок!F9+[1]ардон!F9+[1]чикола!F9+[1]дигора!F9</f>
        <v>26.52</v>
      </c>
      <c r="G9" s="8">
        <f>[1]алагир!G9+[1]беслан!G9+[1]город!G9+[1]пригород!G9+[1]моздок!G9+[1]ардон!G9+[1]чикола!G9+[1]дигора!G9</f>
        <v>17</v>
      </c>
      <c r="H9" s="8">
        <f>[1]алагир!H9+[1]беслан!H9+[1]город!H9+[1]пригород!H9+[1]моздок!H9+[1]ардон!H9+[1]чикола!H9+[1]дигора!H9</f>
        <v>60.519999999999996</v>
      </c>
      <c r="I9" s="8">
        <f>[1]алагир!I9+[1]беслан!I9+[1]город!I9+[1]пригород!I9+[1]моздок!I9+[1]ардон!I9+[1]чикола!I9+[1]дигора!I9</f>
        <v>0</v>
      </c>
      <c r="J9" s="8">
        <f>[1]алагир!J9+[1]беслан!J9+[1]город!J9+[1]пригород!J9+[1]моздок!J9+[1]ардон!J9+[1]чикола!J9+[1]дигора!J9</f>
        <v>0</v>
      </c>
      <c r="K9" s="8">
        <f>[1]алагир!K9+[1]беслан!K9+[1]город!K9+[1]пригород!K9+[1]моздок!K9+[1]ардон!K9+[1]чикола!K9+[1]дигора!K9</f>
        <v>0</v>
      </c>
      <c r="L9" s="8">
        <f>[1]алагир!L9+[1]беслан!L9+[1]город!L9+[1]пригород!L9+[1]моздок!L9+[1]ардон!L9+[1]чикола!L9+[1]дигора!L9</f>
        <v>0</v>
      </c>
      <c r="M9" s="8">
        <f>[1]алагир!M9+[1]беслан!M9+[1]город!M9+[1]пригород!M9+[1]моздок!M9+[1]ардон!M9+[1]чикола!M9+[1]дигора!M9</f>
        <v>0</v>
      </c>
    </row>
    <row r="10" spans="1:13" s="3" customFormat="1" ht="19.5" thickBot="1" x14ac:dyDescent="0.35">
      <c r="A10" s="4" t="s">
        <v>13</v>
      </c>
      <c r="B10" s="117"/>
      <c r="C10" s="116" t="s">
        <v>24</v>
      </c>
      <c r="D10" s="15" t="s">
        <v>22</v>
      </c>
      <c r="E10" s="8">
        <f>[1]алагир!E10+[1]беслан!E10+[1]город!E10+[1]пригород!E10+[1]моздок!E10+[1]ардон!E10+[1]чикола!E10+[1]дигора!E10</f>
        <v>9</v>
      </c>
      <c r="F10" s="8">
        <f>[1]алагир!F10+[1]беслан!F10+[1]город!F10+[1]пригород!F10+[1]моздок!F10+[1]ардон!F10+[1]чикола!F10+[1]дигора!F10</f>
        <v>40.299999999999997</v>
      </c>
      <c r="G10" s="8">
        <f>[1]алагир!G10+[1]беслан!G10+[1]город!G10+[1]пригород!G10+[1]моздок!G10+[1]ардон!G10+[1]чикола!G10+[1]дигора!G10</f>
        <v>11</v>
      </c>
      <c r="H10" s="8">
        <f>[1]алагир!H10+[1]беслан!H10+[1]город!H10+[1]пригород!H10+[1]моздок!H10+[1]ардон!H10+[1]чикола!H10+[1]дигора!H10</f>
        <v>53.4</v>
      </c>
      <c r="I10" s="8">
        <f>[1]алагир!I10+[1]беслан!I10+[1]город!I10+[1]пригород!I10+[1]моздок!I10+[1]ардон!I10+[1]чикола!I10+[1]дигора!I10</f>
        <v>1</v>
      </c>
      <c r="J10" s="8">
        <f>[1]алагир!J10+[1]беслан!J10+[1]город!J10+[1]пригород!J10+[1]моздок!J10+[1]ардон!J10+[1]чикола!J10+[1]дигора!J10</f>
        <v>70</v>
      </c>
      <c r="K10" s="8">
        <f>[1]алагир!K10+[1]беслан!K10+[1]город!K10+[1]пригород!K10+[1]моздок!K10+[1]ардон!K10+[1]чикола!K10+[1]дигора!K10</f>
        <v>0</v>
      </c>
      <c r="L10" s="8">
        <f>[1]алагир!L10+[1]беслан!L10+[1]город!L10+[1]пригород!L10+[1]моздок!L10+[1]ардон!L10+[1]чикола!L10+[1]дигора!L10</f>
        <v>0</v>
      </c>
      <c r="M10" s="8">
        <f>[1]алагир!M10+[1]беслан!M10+[1]город!M10+[1]пригород!M10+[1]моздок!M10+[1]ардон!M10+[1]чикола!M10+[1]дигора!M10</f>
        <v>1</v>
      </c>
    </row>
    <row r="11" spans="1:13" s="3" customFormat="1" ht="38.25" thickBot="1" x14ac:dyDescent="0.35">
      <c r="A11" s="4" t="s">
        <v>14</v>
      </c>
      <c r="B11" s="118"/>
      <c r="C11" s="118"/>
      <c r="D11" s="15" t="s">
        <v>23</v>
      </c>
      <c r="E11" s="8">
        <f>[1]алагир!E11+[1]беслан!E11+[1]город!E11+[1]пригород!E11+[1]моздок!E11+[1]ардон!E11+[1]чикола!E11+[1]дигора!E11</f>
        <v>0</v>
      </c>
      <c r="F11" s="8">
        <f>[1]алагир!F11+[1]беслан!F11+[1]город!F11+[1]пригород!F11+[1]моздок!F11+[1]ардон!F11+[1]чикола!F11+[1]дигора!F11</f>
        <v>0</v>
      </c>
      <c r="G11" s="8">
        <f>[1]алагир!G11+[1]беслан!G11+[1]город!G11+[1]пригород!G11+[1]моздок!G11+[1]ардон!G11+[1]чикола!G11+[1]дигора!G11</f>
        <v>0</v>
      </c>
      <c r="H11" s="8">
        <f>[1]алагир!H11+[1]беслан!H11+[1]город!H11+[1]пригород!H11+[1]моздок!H11+[1]ардон!H11+[1]чикола!H11+[1]дигора!H11</f>
        <v>0</v>
      </c>
      <c r="I11" s="8">
        <f>[1]алагир!I11+[1]беслан!I11+[1]город!I11+[1]пригород!I11+[1]моздок!I11+[1]ардон!I11+[1]чикола!I11+[1]дигора!I11</f>
        <v>0</v>
      </c>
      <c r="J11" s="8">
        <f>[1]алагир!J11+[1]беслан!J11+[1]город!J11+[1]пригород!J11+[1]моздок!J11+[1]ардон!J11+[1]чикола!J11+[1]дигора!J11</f>
        <v>0</v>
      </c>
      <c r="K11" s="8">
        <f>[1]алагир!K11+[1]беслан!K11+[1]город!K11+[1]пригород!K11+[1]моздок!K11+[1]ардон!K11+[1]чикола!K11+[1]дигора!K11</f>
        <v>0</v>
      </c>
      <c r="L11" s="8">
        <f>[1]алагир!L11+[1]беслан!L11+[1]город!L11+[1]пригород!L11+[1]моздок!L11+[1]ардон!L11+[1]чикола!L11+[1]дигора!L11</f>
        <v>0</v>
      </c>
      <c r="M11" s="8">
        <f>[1]алагир!M11+[1]беслан!M11+[1]город!M11+[1]пригород!M11+[1]моздок!M11+[1]ардон!M11+[1]чикола!M11+[1]дигора!M11</f>
        <v>0</v>
      </c>
    </row>
    <row r="12" spans="1:13" s="3" customFormat="1" ht="38.25" thickBot="1" x14ac:dyDescent="0.35">
      <c r="A12" s="44" t="s">
        <v>15</v>
      </c>
      <c r="B12" s="116" t="s">
        <v>25</v>
      </c>
      <c r="C12" s="4" t="s">
        <v>91</v>
      </c>
      <c r="D12" s="15" t="s">
        <v>23</v>
      </c>
      <c r="E12" s="8">
        <f>[1]алагир!E12+[1]беслан!E12+[1]город!E12+[1]пригород!E12+[1]моздок!E12+[1]ардон!E12+[1]чикола!E12+[1]дигора!E12</f>
        <v>0</v>
      </c>
      <c r="F12" s="8">
        <f>[1]алагир!F12+[1]беслан!F12+[1]город!F12+[1]пригород!F12+[1]моздок!F12+[1]ардон!F12+[1]чикола!F12+[1]дигора!F12</f>
        <v>0</v>
      </c>
      <c r="G12" s="8">
        <f>[1]алагир!G12+[1]беслан!G12+[1]город!G12+[1]пригород!G12+[1]моздок!G12+[1]ардон!G12+[1]чикола!G12+[1]дигора!G12</f>
        <v>0</v>
      </c>
      <c r="H12" s="8">
        <f>[1]алагир!H12+[1]беслан!H12+[1]город!H12+[1]пригород!H12+[1]моздок!H12+[1]ардон!H12+[1]чикола!H12+[1]дигора!H12</f>
        <v>0</v>
      </c>
      <c r="I12" s="8">
        <f>[1]алагир!I12+[1]беслан!I12+[1]город!I12+[1]пригород!I12+[1]моздок!I12+[1]ардон!I12+[1]чикола!I12+[1]дигора!I12</f>
        <v>0</v>
      </c>
      <c r="J12" s="8">
        <f>[1]алагир!J12+[1]беслан!J12+[1]город!J12+[1]пригород!J12+[1]моздок!J12+[1]ардон!J12+[1]чикола!J12+[1]дигора!J12</f>
        <v>0</v>
      </c>
      <c r="K12" s="8">
        <f>[1]алагир!K12+[1]беслан!K12+[1]город!K12+[1]пригород!K12+[1]моздок!K12+[1]ардон!K12+[1]чикола!K12+[1]дигора!K12</f>
        <v>0</v>
      </c>
      <c r="L12" s="8">
        <f>[1]алагир!L12+[1]беслан!L12+[1]город!L12+[1]пригород!L12+[1]моздок!L12+[1]ардон!L12+[1]чикола!L12+[1]дигора!L12</f>
        <v>0</v>
      </c>
      <c r="M12" s="8">
        <f>[1]алагир!M12+[1]беслан!M12+[1]город!M12+[1]пригород!M12+[1]моздок!M12+[1]ардон!M12+[1]чикола!M12+[1]дигора!M12</f>
        <v>0</v>
      </c>
    </row>
    <row r="13" spans="1:13" s="3" customFormat="1" ht="38.25" thickBot="1" x14ac:dyDescent="0.35">
      <c r="A13" s="45" t="s">
        <v>16</v>
      </c>
      <c r="B13" s="118"/>
      <c r="C13" s="4" t="s">
        <v>24</v>
      </c>
      <c r="D13" s="15" t="s">
        <v>23</v>
      </c>
      <c r="E13" s="8">
        <f>[1]алагир!E13+[1]беслан!E13+[1]город!E13+[1]пригород!E13+[1]моздок!E13+[1]ардон!E13+[1]чикола!E13+[1]дигора!E13</f>
        <v>6</v>
      </c>
      <c r="F13" s="8">
        <f>[1]алагир!F13+[1]беслан!F13+[1]город!F13+[1]пригород!F13+[1]моздок!F13+[1]ардон!F13+[1]чикола!F13+[1]дигора!F13</f>
        <v>1061.2</v>
      </c>
      <c r="G13" s="8">
        <f>[1]алагир!G13+[1]беслан!G13+[1]город!G13+[1]пригород!G13+[1]моздок!G13+[1]ардон!G13+[1]чикола!G13+[1]дигора!G13</f>
        <v>3</v>
      </c>
      <c r="H13" s="8">
        <f>[1]алагир!H13+[1]беслан!H13+[1]город!H13+[1]пригород!H13+[1]моздок!H13+[1]ардон!H13+[1]чикола!H13+[1]дигора!H13</f>
        <v>283.32</v>
      </c>
      <c r="I13" s="8">
        <f>[1]алагир!I13+[1]беслан!I13+[1]город!I13+[1]пригород!I13+[1]моздок!I13+[1]ардон!I13+[1]чикола!I13+[1]дигора!I13</f>
        <v>0</v>
      </c>
      <c r="J13" s="8">
        <f>[1]алагир!J13+[1]беслан!J13+[1]город!J13+[1]пригород!J13+[1]моздок!J13+[1]ардон!J13+[1]чикола!J13+[1]дигора!J13</f>
        <v>0</v>
      </c>
      <c r="K13" s="8">
        <f>[1]алагир!K13+[1]беслан!K13+[1]город!K13+[1]пригород!K13+[1]моздок!K13+[1]ардон!K13+[1]чикола!K13+[1]дигора!K13</f>
        <v>0</v>
      </c>
      <c r="L13" s="8">
        <f>[1]алагир!L13+[1]беслан!L13+[1]город!L13+[1]пригород!L13+[1]моздок!L13+[1]ардон!L13+[1]чикола!L13+[1]дигора!L13</f>
        <v>0</v>
      </c>
      <c r="M13" s="8">
        <f>[1]алагир!M13+[1]беслан!M13+[1]город!M13+[1]пригород!M13+[1]моздок!M13+[1]ардон!M13+[1]чикола!M13+[1]дигора!M13</f>
        <v>0</v>
      </c>
    </row>
    <row r="14" spans="1:13" s="3" customFormat="1" ht="38.25" thickBot="1" x14ac:dyDescent="0.35">
      <c r="A14" s="4">
        <v>8</v>
      </c>
      <c r="B14" s="116" t="s">
        <v>26</v>
      </c>
      <c r="C14" s="4" t="s">
        <v>91</v>
      </c>
      <c r="D14" s="15" t="s">
        <v>23</v>
      </c>
      <c r="E14" s="8">
        <f>[1]алагир!E14+[1]беслан!E14+[1]город!E14+[1]пригород!E14+[1]моздок!E14+[1]ардон!E14+[1]чикола!E14+[1]дигора!E14</f>
        <v>0</v>
      </c>
      <c r="F14" s="8">
        <f>[1]алагир!F14+[1]беслан!F14+[1]город!F14+[1]пригород!F14+[1]моздок!F14+[1]ардон!F14+[1]чикола!F14+[1]дигора!F14</f>
        <v>0</v>
      </c>
      <c r="G14" s="8">
        <f>[1]алагир!G14+[1]беслан!G14+[1]город!G14+[1]пригород!G14+[1]моздок!G14+[1]ардон!G14+[1]чикола!G14+[1]дигора!G14</f>
        <v>0</v>
      </c>
      <c r="H14" s="8">
        <f>[1]алагир!H14+[1]беслан!H14+[1]город!H14+[1]пригород!H14+[1]моздок!H14+[1]ардон!H14+[1]чикола!H14+[1]дигора!H14</f>
        <v>0</v>
      </c>
      <c r="I14" s="8">
        <f>[1]алагир!I14+[1]беслан!I14+[1]город!I14+[1]пригород!I14+[1]моздок!I14+[1]ардон!I14+[1]чикола!I14+[1]дигора!I14</f>
        <v>0</v>
      </c>
      <c r="J14" s="8">
        <f>[1]алагир!J14+[1]беслан!J14+[1]город!J14+[1]пригород!J14+[1]моздок!J14+[1]ардон!J14+[1]чикола!J14+[1]дигора!J14</f>
        <v>0</v>
      </c>
      <c r="K14" s="8">
        <f>[1]алагир!K14+[1]беслан!K14+[1]город!K14+[1]пригород!K14+[1]моздок!K14+[1]ардон!K14+[1]чикола!K14+[1]дигора!K14</f>
        <v>0</v>
      </c>
      <c r="L14" s="8">
        <f>[1]алагир!L14+[1]беслан!L14+[1]город!L14+[1]пригород!L14+[1]моздок!L14+[1]ардон!L14+[1]чикола!L14+[1]дигора!L14</f>
        <v>0</v>
      </c>
      <c r="M14" s="8">
        <f>[1]алагир!M14+[1]беслан!M14+[1]город!M14+[1]пригород!M14+[1]моздок!M14+[1]ардон!M14+[1]чикола!M14+[1]дигора!M14</f>
        <v>0</v>
      </c>
    </row>
    <row r="15" spans="1:13" s="3" customFormat="1" ht="38.25" thickBot="1" x14ac:dyDescent="0.35">
      <c r="A15" s="4" t="s">
        <v>18</v>
      </c>
      <c r="B15" s="118"/>
      <c r="C15" s="4" t="s">
        <v>24</v>
      </c>
      <c r="D15" s="15" t="s">
        <v>23</v>
      </c>
      <c r="E15" s="8">
        <f>[1]алагир!E15+[1]беслан!E15+[1]город!E15+[1]пригород!E15+[1]моздок!E15+[1]ардон!E15+[1]чикола!E15+[1]дигора!E15</f>
        <v>0</v>
      </c>
      <c r="F15" s="8">
        <f>[1]алагир!F15+[1]беслан!F15+[1]город!F15+[1]пригород!F15+[1]моздок!F15+[1]ардон!F15+[1]чикола!F15+[1]дигора!F15</f>
        <v>0</v>
      </c>
      <c r="G15" s="8">
        <f>[1]алагир!G15+[1]беслан!G15+[1]город!G15+[1]пригород!G15+[1]моздок!G15+[1]ардон!G15+[1]чикола!G15+[1]дигора!G15</f>
        <v>0</v>
      </c>
      <c r="H15" s="8">
        <f>[1]алагир!H15+[1]беслан!H15+[1]город!H15+[1]пригород!H15+[1]моздок!H15+[1]ардон!H15+[1]чикола!H15+[1]дигора!H15</f>
        <v>0</v>
      </c>
      <c r="I15" s="8">
        <f>[1]алагир!I15+[1]беслан!I15+[1]город!I15+[1]пригород!I15+[1]моздок!I15+[1]ардон!I15+[1]чикола!I15+[1]дигора!I15</f>
        <v>0</v>
      </c>
      <c r="J15" s="8">
        <f>[1]алагир!J15+[1]беслан!J15+[1]город!J15+[1]пригород!J15+[1]моздок!J15+[1]ардон!J15+[1]чикола!J15+[1]дигора!J15</f>
        <v>0</v>
      </c>
      <c r="K15" s="8">
        <f>[1]алагир!K15+[1]беслан!K15+[1]город!K15+[1]пригород!K15+[1]моздок!K15+[1]ардон!K15+[1]чикола!K15+[1]дигора!K15</f>
        <v>0</v>
      </c>
      <c r="L15" s="8">
        <f>[1]алагир!L15+[1]беслан!L15+[1]город!L15+[1]пригород!L15+[1]моздок!L15+[1]ардон!L15+[1]чикола!L15+[1]дигора!L15</f>
        <v>0</v>
      </c>
      <c r="M15" s="8">
        <f>[1]алагир!M15+[1]беслан!M15+[1]город!M15+[1]пригород!M15+[1]моздок!M15+[1]ардон!M15+[1]чикола!M15+[1]дигора!M15</f>
        <v>0</v>
      </c>
    </row>
    <row r="16" spans="1:13" s="3" customFormat="1" ht="19.5" thickBot="1" x14ac:dyDescent="0.35">
      <c r="A16" s="4" t="s">
        <v>19</v>
      </c>
      <c r="B16" s="113" t="s">
        <v>92</v>
      </c>
      <c r="C16" s="114"/>
      <c r="D16" s="115"/>
      <c r="E16" s="8">
        <f>[1]алагир!E16+[1]беслан!E16+[1]город!E16+[1]пригород!E16+[1]моздок!E16+[1]ардон!E16+[1]чикола!E16+[1]дигора!E16</f>
        <v>0</v>
      </c>
      <c r="F16" s="8">
        <f>[1]алагир!F16+[1]беслан!F16+[1]город!F16+[1]пригород!F16+[1]моздок!F16+[1]ардон!F16+[1]чикола!F16+[1]дигора!F16</f>
        <v>0</v>
      </c>
      <c r="G16" s="8">
        <f>[1]алагир!G16+[1]беслан!G16+[1]город!G16+[1]пригород!G16+[1]моздок!G16+[1]ардон!G16+[1]чикола!G16+[1]дигора!G16</f>
        <v>1</v>
      </c>
      <c r="H16" s="8">
        <f>[1]алагир!H16+[1]беслан!H16+[1]город!H16+[1]пригород!H16+[1]моздок!H16+[1]ардон!H16+[1]чикола!H16+[1]дигора!H16</f>
        <v>545.48</v>
      </c>
      <c r="I16" s="8">
        <f>[1]алагир!I16+[1]беслан!I16+[1]город!I16+[1]пригород!I16+[1]моздок!I16+[1]ардон!I16+[1]чикола!I16+[1]дигора!I16</f>
        <v>0</v>
      </c>
      <c r="J16" s="8">
        <f>[1]алагир!J16+[1]беслан!J16+[1]город!J16+[1]пригород!J16+[1]моздок!J16+[1]ардон!J16+[1]чикола!J16+[1]дигора!J16</f>
        <v>0</v>
      </c>
      <c r="K16" s="8">
        <f>[1]алагир!K16+[1]беслан!K16+[1]город!K16+[1]пригород!K16+[1]моздок!K16+[1]ардон!K16+[1]чикола!K16+[1]дигора!K16</f>
        <v>0</v>
      </c>
      <c r="L16" s="8">
        <f>[1]алагир!L16+[1]беслан!L16+[1]город!L16+[1]пригород!L16+[1]моздок!L16+[1]ардон!L16+[1]чикола!L16+[1]дигора!L16</f>
        <v>0</v>
      </c>
      <c r="M16" s="8">
        <f>[1]алагир!M16+[1]беслан!M16+[1]город!M16+[1]пригород!M16+[1]моздок!M16+[1]ардон!M16+[1]чикола!M16+[1]дигора!M16</f>
        <v>0</v>
      </c>
    </row>
    <row r="17" spans="1:16" s="3" customFormat="1" ht="19.5" thickBot="1" x14ac:dyDescent="0.35">
      <c r="A17" s="4" t="s">
        <v>27</v>
      </c>
      <c r="B17" s="113" t="s">
        <v>28</v>
      </c>
      <c r="C17" s="114"/>
      <c r="D17" s="115"/>
      <c r="E17" s="8">
        <f t="shared" ref="E17:M17" si="0">SUM(E8:E16)</f>
        <v>43</v>
      </c>
      <c r="F17" s="8">
        <f t="shared" si="0"/>
        <v>1235.27</v>
      </c>
      <c r="G17" s="8">
        <f t="shared" si="0"/>
        <v>48</v>
      </c>
      <c r="H17" s="8">
        <f t="shared" si="0"/>
        <v>1019.97</v>
      </c>
      <c r="I17" s="8">
        <f t="shared" si="0"/>
        <v>1</v>
      </c>
      <c r="J17" s="8">
        <f t="shared" si="0"/>
        <v>70</v>
      </c>
      <c r="K17" s="8">
        <f t="shared" si="0"/>
        <v>0</v>
      </c>
      <c r="L17" s="8">
        <f t="shared" si="0"/>
        <v>0</v>
      </c>
      <c r="M17" s="8">
        <f t="shared" si="0"/>
        <v>1</v>
      </c>
    </row>
    <row r="18" spans="1:16" s="3" customFormat="1" ht="19.5" thickBot="1" x14ac:dyDescent="0.35">
      <c r="A18" s="4" t="s">
        <v>29</v>
      </c>
      <c r="B18" s="113" t="s">
        <v>30</v>
      </c>
      <c r="C18" s="114"/>
      <c r="D18" s="115"/>
      <c r="E18" s="8">
        <f>[1]алагир!E18+[1]беслан!E18+[1]город!E18+[1]пригород!E18+[1]моздок!E18+[1]ардон!E18+[1]чикола!E18+[1]дигора!E18</f>
        <v>0</v>
      </c>
      <c r="F18" s="8">
        <f>[1]алагир!F18+[1]беслан!F18+[1]город!F18+[1]пригород!F18+[1]моздок!F18+[1]ардон!F18+[1]чикола!F18+[1]дигора!F18</f>
        <v>0</v>
      </c>
      <c r="G18" s="8">
        <f>[1]алагир!G18+[1]беслан!G18+[1]город!G18+[1]пригород!G18+[1]моздок!G18+[1]ардон!G18+[1]чикола!G18+[1]дигора!G18</f>
        <v>0</v>
      </c>
      <c r="H18" s="8">
        <f>[1]алагир!H18+[1]беслан!H18+[1]город!H18+[1]пригород!H18+[1]моздок!H18+[1]ардон!H18+[1]чикола!H18+[1]дигора!H18</f>
        <v>0</v>
      </c>
      <c r="I18" s="8">
        <f>[1]алагир!I18+[1]беслан!I18+[1]город!I18+[1]пригород!I18+[1]моздок!I18+[1]ардон!I18+[1]чикола!I18+[1]дигора!I18</f>
        <v>0</v>
      </c>
      <c r="J18" s="8">
        <f>[1]алагир!J18+[1]беслан!J18+[1]город!J18+[1]пригород!J18+[1]моздок!J18+[1]ардон!J18+[1]чикола!J18+[1]дигора!J18</f>
        <v>0</v>
      </c>
      <c r="K18" s="8">
        <f>[1]алагир!K18+[1]беслан!K18+[1]город!K18+[1]пригород!K18+[1]моздок!K18+[1]ардон!K18+[1]чикола!K18+[1]дигора!K18</f>
        <v>0</v>
      </c>
      <c r="L18" s="8">
        <f>[1]алагир!L18+[1]беслан!L18+[1]город!L18+[1]пригород!L18+[1]моздок!L18+[1]ардон!L18+[1]чикола!L18+[1]дигора!L18</f>
        <v>0</v>
      </c>
      <c r="M18" s="8">
        <f>[1]алагир!M18+[1]беслан!M18+[1]город!M18+[1]пригород!M18+[1]моздок!M18+[1]ардон!M18+[1]чикола!M18+[1]дигора!M18</f>
        <v>0</v>
      </c>
    </row>
    <row r="19" spans="1:16" ht="12.75" customHeight="1" x14ac:dyDescent="0.2"/>
    <row r="20" spans="1:16" ht="18.75" x14ac:dyDescent="0.3">
      <c r="A20" s="128" t="s">
        <v>98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2" spans="1:16" customFormat="1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46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A25" s="65" t="s">
        <v>99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47"/>
      <c r="B27" s="67" t="s">
        <v>33</v>
      </c>
      <c r="C27" s="68"/>
      <c r="D27" s="69"/>
      <c r="E27" s="76" t="s">
        <v>34</v>
      </c>
      <c r="F27" s="77"/>
      <c r="G27" s="63" t="s">
        <v>76</v>
      </c>
      <c r="H27" s="64"/>
      <c r="I27" s="64"/>
      <c r="J27" s="64"/>
      <c r="K27" s="64"/>
      <c r="L27" s="78"/>
      <c r="M27" s="79" t="s">
        <v>35</v>
      </c>
      <c r="N27" s="80"/>
      <c r="O27" s="79" t="s">
        <v>36</v>
      </c>
      <c r="P27" s="80"/>
    </row>
    <row r="28" spans="1:16" s="1" customFormat="1" ht="19.5" thickBot="1" x14ac:dyDescent="0.35">
      <c r="A28" s="48"/>
      <c r="B28" s="70"/>
      <c r="C28" s="71"/>
      <c r="D28" s="72"/>
      <c r="E28" s="81" t="s">
        <v>37</v>
      </c>
      <c r="F28" s="58" t="s">
        <v>38</v>
      </c>
      <c r="G28" s="81" t="s">
        <v>37</v>
      </c>
      <c r="H28" s="58" t="s">
        <v>38</v>
      </c>
      <c r="I28" s="63" t="s">
        <v>39</v>
      </c>
      <c r="J28" s="64"/>
      <c r="K28" s="64"/>
      <c r="L28" s="78"/>
      <c r="M28" s="81" t="s">
        <v>37</v>
      </c>
      <c r="N28" s="58" t="s">
        <v>38</v>
      </c>
      <c r="O28" s="81" t="s">
        <v>37</v>
      </c>
      <c r="P28" s="58" t="s">
        <v>38</v>
      </c>
    </row>
    <row r="29" spans="1:16" s="1" customFormat="1" ht="19.5" thickBot="1" x14ac:dyDescent="0.35">
      <c r="A29" s="48"/>
      <c r="B29" s="70"/>
      <c r="C29" s="71"/>
      <c r="D29" s="72"/>
      <c r="E29" s="82"/>
      <c r="F29" s="59"/>
      <c r="G29" s="82"/>
      <c r="H29" s="59"/>
      <c r="I29" s="61" t="s">
        <v>40</v>
      </c>
      <c r="J29" s="129" t="s">
        <v>41</v>
      </c>
      <c r="K29" s="130"/>
      <c r="L29" s="43" t="s">
        <v>42</v>
      </c>
      <c r="M29" s="82"/>
      <c r="N29" s="59"/>
      <c r="O29" s="82"/>
      <c r="P29" s="59"/>
    </row>
    <row r="30" spans="1:16" s="1" customFormat="1" ht="169.5" thickBot="1" x14ac:dyDescent="0.35">
      <c r="A30" s="48" t="s">
        <v>0</v>
      </c>
      <c r="B30" s="73"/>
      <c r="C30" s="74"/>
      <c r="D30" s="75"/>
      <c r="E30" s="83"/>
      <c r="F30" s="60"/>
      <c r="G30" s="83"/>
      <c r="H30" s="60"/>
      <c r="I30" s="62"/>
      <c r="J30" s="8" t="s">
        <v>43</v>
      </c>
      <c r="K30" s="8" t="s">
        <v>44</v>
      </c>
      <c r="L30" s="8" t="s">
        <v>45</v>
      </c>
      <c r="M30" s="83"/>
      <c r="N30" s="60"/>
      <c r="O30" s="83"/>
      <c r="P30" s="60"/>
    </row>
    <row r="31" spans="1:16" s="1" customFormat="1" ht="19.5" thickBot="1" x14ac:dyDescent="0.35">
      <c r="A31" s="49"/>
      <c r="B31" s="86" t="s">
        <v>46</v>
      </c>
      <c r="C31" s="87"/>
      <c r="D31" s="88"/>
      <c r="E31" s="9" t="s">
        <v>47</v>
      </c>
      <c r="F31" s="9" t="s">
        <v>48</v>
      </c>
      <c r="G31" s="9" t="s">
        <v>49</v>
      </c>
      <c r="H31" s="9" t="s">
        <v>50</v>
      </c>
      <c r="I31" s="9" t="s">
        <v>51</v>
      </c>
      <c r="J31" s="9" t="s">
        <v>52</v>
      </c>
      <c r="K31" s="9" t="s">
        <v>53</v>
      </c>
      <c r="L31" s="9" t="s">
        <v>54</v>
      </c>
      <c r="M31" s="9" t="s">
        <v>55</v>
      </c>
      <c r="N31" s="10">
        <v>11</v>
      </c>
      <c r="O31" s="11" t="s">
        <v>56</v>
      </c>
      <c r="P31" s="12" t="s">
        <v>57</v>
      </c>
    </row>
    <row r="32" spans="1:16" s="1" customFormat="1" ht="19.5" thickBot="1" x14ac:dyDescent="0.35">
      <c r="A32" s="50" t="s">
        <v>46</v>
      </c>
      <c r="B32" s="89" t="s">
        <v>58</v>
      </c>
      <c r="C32" s="92" t="s">
        <v>59</v>
      </c>
      <c r="D32" s="13" t="s">
        <v>60</v>
      </c>
      <c r="E32" s="9">
        <f>[1]алагир!E32+[1]беслан!E32+[1]город!E32+[1]пригород!E32+[1]моздок!E32+[1]ардон!E32+[1]чикола!E32+[1]дигора!E32</f>
        <v>24</v>
      </c>
      <c r="F32" s="9">
        <f>[1]алагир!F32+[1]беслан!F32+[1]город!F32+[1]пригород!F32+[1]моздок!F32+[1]ардон!F32+[1]чикола!F32+[1]дигора!F32</f>
        <v>136.32999999999998</v>
      </c>
      <c r="G32" s="9">
        <f>[1]алагир!G32+[1]беслан!G32+[1]город!G32+[1]пригород!G32+[1]моздок!G32+[1]ардон!G32+[1]чикола!G32+[1]дигора!G32</f>
        <v>0</v>
      </c>
      <c r="H32" s="9">
        <f>[1]алагир!H32+[1]беслан!H32+[1]город!H32+[1]пригород!H32+[1]моздок!H32+[1]ардон!H32+[1]чикола!H32+[1]дигора!H32</f>
        <v>0</v>
      </c>
      <c r="I32" s="9">
        <f>[1]алагир!I32+[1]беслан!I32+[1]город!I32+[1]пригород!I32+[1]моздок!I32+[1]ардон!I32+[1]чикола!I32+[1]дигора!I32</f>
        <v>0</v>
      </c>
      <c r="J32" s="9">
        <f>[1]алагир!J32+[1]беслан!J32+[1]город!J32+[1]пригород!J32+[1]моздок!J32+[1]ардон!J32+[1]чикола!J32+[1]дигора!J32</f>
        <v>0</v>
      </c>
      <c r="K32" s="9">
        <f>[1]алагир!K32+[1]беслан!K32+[1]город!K32+[1]пригород!K32+[1]моздок!K32+[1]ардон!K32+[1]чикола!K32+[1]дигора!K32</f>
        <v>0</v>
      </c>
      <c r="L32" s="9">
        <f>[1]алагир!L32+[1]беслан!L32+[1]город!L32+[1]пригород!L32+[1]моздок!L32+[1]ардон!L32+[1]чикола!L32+[1]дигора!L32</f>
        <v>0</v>
      </c>
      <c r="M32" s="9">
        <f>[1]алагир!M32+[1]беслан!M32+[1]город!M32+[1]пригород!M32+[1]моздок!M32+[1]ардон!M32+[1]чикола!M32+[1]дигора!M32</f>
        <v>21</v>
      </c>
      <c r="N32" s="9">
        <f>[1]алагир!N32+[1]беслан!N32+[1]город!N32+[1]пригород!N32+[1]моздок!N32+[1]ардон!N32+[1]чикола!N32+[1]дигора!N32</f>
        <v>120.1</v>
      </c>
      <c r="O32" s="9">
        <f>[1]алагир!O32+[1]беслан!O32+[1]город!O32+[1]пригород!O32+[1]моздок!O32+[1]ардон!O32+[1]чикола!O32+[1]дигора!O32</f>
        <v>14</v>
      </c>
      <c r="P32" s="9">
        <f>[1]алагир!P32+[1]беслан!P32+[1]город!P32+[1]пригород!P32+[1]моздок!P32+[1]ардон!P32+[1]чикола!P32+[1]дигора!P32</f>
        <v>72.42</v>
      </c>
    </row>
    <row r="33" spans="1:16" s="1" customFormat="1" ht="38.25" thickBot="1" x14ac:dyDescent="0.35">
      <c r="A33" s="50" t="s">
        <v>47</v>
      </c>
      <c r="B33" s="90"/>
      <c r="C33" s="93"/>
      <c r="D33" s="14" t="s">
        <v>61</v>
      </c>
      <c r="E33" s="9">
        <f>[1]алагир!E33+[1]беслан!E33+[1]город!E33+[1]пригород!E33+[1]моздок!E33+[1]ардон!E33+[1]чикола!E33+[1]дигора!E33</f>
        <v>7</v>
      </c>
      <c r="F33" s="9">
        <f>[1]алагир!F33+[1]беслан!F33+[1]город!F33+[1]пригород!F33+[1]моздок!F33+[1]ардон!F33+[1]чикола!F33+[1]дигора!F33</f>
        <v>25.64</v>
      </c>
      <c r="G33" s="9">
        <f>[1]алагир!G33+[1]беслан!G33+[1]город!G33+[1]пригород!G33+[1]моздок!G33+[1]ардон!G33+[1]чикола!G33+[1]дигора!G33</f>
        <v>0</v>
      </c>
      <c r="H33" s="9">
        <f>[1]алагир!H33+[1]беслан!H33+[1]город!H33+[1]пригород!H33+[1]моздок!H33+[1]ардон!H33+[1]чикола!H33+[1]дигора!H33</f>
        <v>0</v>
      </c>
      <c r="I33" s="9">
        <f>[1]алагир!I33+[1]беслан!I33+[1]город!I33+[1]пригород!I33+[1]моздок!I33+[1]ардон!I33+[1]чикола!I33+[1]дигора!I33</f>
        <v>0</v>
      </c>
      <c r="J33" s="9">
        <f>[1]алагир!J33+[1]беслан!J33+[1]город!J33+[1]пригород!J33+[1]моздок!J33+[1]ардон!J33+[1]чикола!J33+[1]дигора!J33</f>
        <v>0</v>
      </c>
      <c r="K33" s="9">
        <f>[1]алагир!K33+[1]беслан!K33+[1]город!K33+[1]пригород!K33+[1]моздок!K33+[1]ардон!K33+[1]чикола!K33+[1]дигора!K33</f>
        <v>0</v>
      </c>
      <c r="L33" s="9">
        <f>[1]алагир!L33+[1]беслан!L33+[1]город!L33+[1]пригород!L33+[1]моздок!L33+[1]ардон!L33+[1]чикола!L33+[1]дигора!L33</f>
        <v>0</v>
      </c>
      <c r="M33" s="9">
        <f>[1]алагир!M33+[1]беслан!M33+[1]город!M33+[1]пригород!M33+[1]моздок!M33+[1]ардон!M33+[1]чикола!M33+[1]дигора!M33</f>
        <v>12</v>
      </c>
      <c r="N33" s="9">
        <f>[1]алагир!N33+[1]беслан!N33+[1]город!N33+[1]пригород!N33+[1]моздок!N33+[1]ардон!N33+[1]чикола!N33+[1]дигора!N33</f>
        <v>48.52</v>
      </c>
      <c r="O33" s="9">
        <f>[1]алагир!O33+[1]беслан!O33+[1]город!O33+[1]пригород!O33+[1]моздок!O33+[1]ардон!O33+[1]чикола!O33+[1]дигора!O33</f>
        <v>8</v>
      </c>
      <c r="P33" s="9">
        <f>[1]алагир!P33+[1]беслан!P33+[1]город!P33+[1]пригород!P33+[1]моздок!P33+[1]ардон!P33+[1]чикола!P33+[1]дигора!P33</f>
        <v>37.489999999999995</v>
      </c>
    </row>
    <row r="34" spans="1:16" s="1" customFormat="1" ht="19.5" thickBot="1" x14ac:dyDescent="0.35">
      <c r="A34" s="50" t="s">
        <v>48</v>
      </c>
      <c r="B34" s="90"/>
      <c r="C34" s="92" t="s">
        <v>62</v>
      </c>
      <c r="D34" s="13" t="s">
        <v>60</v>
      </c>
      <c r="E34" s="9">
        <f>[1]алагир!E34+[1]беслан!E34+[1]город!E34+[1]пригород!E34+[1]моздок!E34+[1]ардон!E34+[1]чикола!E34+[1]дигора!E34</f>
        <v>4</v>
      </c>
      <c r="F34" s="9">
        <f>[1]алагир!F34+[1]беслан!F34+[1]город!F34+[1]пригород!F34+[1]моздок!F34+[1]ардон!F34+[1]чикола!F34+[1]дигора!F34</f>
        <v>262.8</v>
      </c>
      <c r="G34" s="9">
        <f>[1]алагир!G34+[1]беслан!G34+[1]город!G34+[1]пригород!G34+[1]моздок!G34+[1]ардон!G34+[1]чикола!G34+[1]дигора!G34</f>
        <v>1</v>
      </c>
      <c r="H34" s="9">
        <f>[1]алагир!H34+[1]беслан!H34+[1]город!H34+[1]пригород!H34+[1]моздок!H34+[1]ардон!H34+[1]чикола!H34+[1]дигора!H34</f>
        <v>70</v>
      </c>
      <c r="I34" s="9">
        <f>[1]алагир!I34+[1]беслан!I34+[1]город!I34+[1]пригород!I34+[1]моздок!I34+[1]ардон!I34+[1]чикола!I34+[1]дигора!I34</f>
        <v>0</v>
      </c>
      <c r="J34" s="9">
        <f>[1]алагир!J34+[1]беслан!J34+[1]город!J34+[1]пригород!J34+[1]моздок!J34+[1]ардон!J34+[1]чикола!J34+[1]дигора!J34</f>
        <v>0</v>
      </c>
      <c r="K34" s="9">
        <f>[1]алагир!K34+[1]беслан!K34+[1]город!K34+[1]пригород!K34+[1]моздок!K34+[1]ардон!K34+[1]чикола!K34+[1]дигора!K34</f>
        <v>0</v>
      </c>
      <c r="L34" s="9">
        <f>[1]алагир!L34+[1]беслан!L34+[1]город!L34+[1]пригород!L34+[1]моздок!L34+[1]ардон!L34+[1]чикола!L34+[1]дигора!L34</f>
        <v>1</v>
      </c>
      <c r="M34" s="9">
        <f>[1]алагир!M34+[1]беслан!M34+[1]город!M34+[1]пригород!M34+[1]моздок!M34+[1]ардон!M34+[1]чикола!M34+[1]дигора!M34</f>
        <v>4</v>
      </c>
      <c r="N34" s="9">
        <f>[1]алагир!N34+[1]беслан!N34+[1]город!N34+[1]пригород!N34+[1]моздок!N34+[1]ардон!N34+[1]чикола!N34+[1]дигора!N34</f>
        <v>262.8</v>
      </c>
      <c r="O34" s="9">
        <f>[1]алагир!O34+[1]беслан!O34+[1]город!O34+[1]пригород!O34+[1]моздок!O34+[1]ардон!O34+[1]чикола!O34+[1]дигора!O34</f>
        <v>5</v>
      </c>
      <c r="P34" s="9">
        <f>[1]алагир!P34+[1]беслан!P34+[1]город!P34+[1]пригород!P34+[1]моздок!P34+[1]ардон!P34+[1]чикола!P34+[1]дигора!P34</f>
        <v>41.29</v>
      </c>
    </row>
    <row r="35" spans="1:16" s="1" customFormat="1" ht="38.25" thickBot="1" x14ac:dyDescent="0.35">
      <c r="A35" s="50" t="s">
        <v>49</v>
      </c>
      <c r="B35" s="91"/>
      <c r="C35" s="93"/>
      <c r="D35" s="15" t="s">
        <v>23</v>
      </c>
      <c r="E35" s="9">
        <f>[1]алагир!E35+[1]беслан!E35+[1]город!E35+[1]пригород!E35+[1]моздок!E35+[1]ардон!E35+[1]чикола!E35+[1]дигора!E35</f>
        <v>0</v>
      </c>
      <c r="F35" s="9">
        <f>[1]алагир!F35+[1]беслан!F35+[1]город!F35+[1]пригород!F35+[1]моздок!F35+[1]ардон!F35+[1]чикола!F35+[1]дигора!F35</f>
        <v>0</v>
      </c>
      <c r="G35" s="9">
        <f>[1]алагир!G35+[1]беслан!G35+[1]город!G35+[1]пригород!G35+[1]моздок!G35+[1]ардон!G35+[1]чикола!G35+[1]дигора!G35</f>
        <v>0</v>
      </c>
      <c r="H35" s="9">
        <f>[1]алагир!H35+[1]беслан!H35+[1]город!H35+[1]пригород!H35+[1]моздок!H35+[1]ардон!H35+[1]чикола!H35+[1]дигора!H35</f>
        <v>0</v>
      </c>
      <c r="I35" s="9">
        <f>[1]алагир!I35+[1]беслан!I35+[1]город!I35+[1]пригород!I35+[1]моздок!I35+[1]ардон!I35+[1]чикола!I35+[1]дигора!I35</f>
        <v>0</v>
      </c>
      <c r="J35" s="9">
        <f>[1]алагир!J35+[1]беслан!J35+[1]город!J35+[1]пригород!J35+[1]моздок!J35+[1]ардон!J35+[1]чикола!J35+[1]дигора!J35</f>
        <v>0</v>
      </c>
      <c r="K35" s="9">
        <f>[1]алагир!K35+[1]беслан!K35+[1]город!K35+[1]пригород!K35+[1]моздок!K35+[1]ардон!K35+[1]чикола!K35+[1]дигора!K35</f>
        <v>0</v>
      </c>
      <c r="L35" s="9">
        <f>[1]алагир!L35+[1]беслан!L35+[1]город!L35+[1]пригород!L35+[1]моздок!L35+[1]ардон!L35+[1]чикола!L35+[1]дигора!L35</f>
        <v>0</v>
      </c>
      <c r="M35" s="9">
        <f>[1]алагир!M35+[1]беслан!M35+[1]город!M35+[1]пригород!M35+[1]моздок!M35+[1]ардон!M35+[1]чикола!M35+[1]дигора!M35</f>
        <v>0</v>
      </c>
      <c r="N35" s="9">
        <f>[1]алагир!N35+[1]беслан!N35+[1]город!N35+[1]пригород!N35+[1]моздок!N35+[1]ардон!N35+[1]чикола!N35+[1]дигора!N35</f>
        <v>0</v>
      </c>
      <c r="O35" s="9">
        <f>[1]алагир!O35+[1]беслан!O35+[1]город!O35+[1]пригород!O35+[1]моздок!O35+[1]ардон!O35+[1]чикола!O35+[1]дигора!O35</f>
        <v>1</v>
      </c>
      <c r="P35" s="9">
        <f>[1]алагир!P35+[1]беслан!P35+[1]город!P35+[1]пригород!P35+[1]моздок!P35+[1]ардон!P35+[1]чикола!P35+[1]дигора!P35</f>
        <v>3.8</v>
      </c>
    </row>
    <row r="36" spans="1:16" s="1" customFormat="1" ht="38.25" thickBot="1" x14ac:dyDescent="0.35">
      <c r="A36" s="50" t="s">
        <v>50</v>
      </c>
      <c r="B36" s="84" t="s">
        <v>63</v>
      </c>
      <c r="C36" s="16" t="s">
        <v>59</v>
      </c>
      <c r="D36" s="15" t="s">
        <v>23</v>
      </c>
      <c r="E36" s="9">
        <f>[1]алагир!E36+[1]беслан!E36+[1]город!E36+[1]пригород!E36+[1]моздок!E36+[1]ардон!E36+[1]чикола!E36+[1]дигора!E36</f>
        <v>0</v>
      </c>
      <c r="F36" s="9">
        <f>[1]алагир!F36+[1]беслан!F36+[1]город!F36+[1]пригород!F36+[1]моздок!F36+[1]ардон!F36+[1]чикола!F36+[1]дигора!F36</f>
        <v>0</v>
      </c>
      <c r="G36" s="9">
        <f>[1]алагир!G36+[1]беслан!G36+[1]город!G36+[1]пригород!G36+[1]моздок!G36+[1]ардон!G36+[1]чикола!G36+[1]дигора!G36</f>
        <v>0</v>
      </c>
      <c r="H36" s="9">
        <f>[1]алагир!H36+[1]беслан!H36+[1]город!H36+[1]пригород!H36+[1]моздок!H36+[1]ардон!H36+[1]чикола!H36+[1]дигора!H36</f>
        <v>0</v>
      </c>
      <c r="I36" s="9">
        <f>[1]алагир!I36+[1]беслан!I36+[1]город!I36+[1]пригород!I36+[1]моздок!I36+[1]ардон!I36+[1]чикола!I36+[1]дигора!I36</f>
        <v>0</v>
      </c>
      <c r="J36" s="9">
        <f>[1]алагир!J36+[1]беслан!J36+[1]город!J36+[1]пригород!J36+[1]моздок!J36+[1]ардон!J36+[1]чикола!J36+[1]дигора!J36</f>
        <v>0</v>
      </c>
      <c r="K36" s="9">
        <f>[1]алагир!K36+[1]беслан!K36+[1]город!K36+[1]пригород!K36+[1]моздок!K36+[1]ардон!K36+[1]чикола!K36+[1]дигора!K36</f>
        <v>0</v>
      </c>
      <c r="L36" s="9">
        <f>[1]алагир!L36+[1]беслан!L36+[1]город!L36+[1]пригород!L36+[1]моздок!L36+[1]ардон!L36+[1]чикола!L36+[1]дигора!L36</f>
        <v>0</v>
      </c>
      <c r="M36" s="9">
        <f>[1]алагир!M36+[1]беслан!M36+[1]город!M36+[1]пригород!M36+[1]моздок!M36+[1]ардон!M36+[1]чикола!M36+[1]дигора!M36</f>
        <v>0</v>
      </c>
      <c r="N36" s="9">
        <f>[1]алагир!N36+[1]беслан!N36+[1]город!N36+[1]пригород!N36+[1]моздок!N36+[1]ардон!N36+[1]чикола!N36+[1]дигора!N36</f>
        <v>0</v>
      </c>
      <c r="O36" s="9">
        <f>[1]алагир!O36+[1]беслан!O36+[1]город!O36+[1]пригород!O36+[1]моздок!O36+[1]ардон!O36+[1]чикола!O36+[1]дигора!O36</f>
        <v>0</v>
      </c>
      <c r="P36" s="9">
        <f>[1]алагир!P36+[1]беслан!P36+[1]город!P36+[1]пригород!P36+[1]моздок!P36+[1]ардон!P36+[1]чикола!P36+[1]дигора!P36</f>
        <v>0</v>
      </c>
    </row>
    <row r="37" spans="1:16" s="1" customFormat="1" ht="38.25" thickBot="1" x14ac:dyDescent="0.35">
      <c r="A37" s="50" t="s">
        <v>51</v>
      </c>
      <c r="B37" s="85"/>
      <c r="C37" s="16" t="s">
        <v>62</v>
      </c>
      <c r="D37" s="15" t="s">
        <v>23</v>
      </c>
      <c r="E37" s="9">
        <f>[1]алагир!E37+[1]беслан!E37+[1]город!E37+[1]пригород!E37+[1]моздок!E37+[1]ардон!E37+[1]чикола!E37+[1]дигора!E37</f>
        <v>4</v>
      </c>
      <c r="F37" s="9">
        <f>[1]алагир!F37+[1]беслан!F37+[1]город!F37+[1]пригород!F37+[1]моздок!F37+[1]ардон!F37+[1]чикола!F37+[1]дигора!F37</f>
        <v>1647.42</v>
      </c>
      <c r="G37" s="9">
        <f>[1]алагир!G37+[1]беслан!G37+[1]город!G37+[1]пригород!G37+[1]моздок!G37+[1]ардон!G37+[1]чикола!G37+[1]дигора!G37</f>
        <v>0</v>
      </c>
      <c r="H37" s="9">
        <f>[1]алагир!H37+[1]беслан!H37+[1]город!H37+[1]пригород!H37+[1]моздок!H37+[1]ардон!H37+[1]чикола!H37+[1]дигора!H37</f>
        <v>0</v>
      </c>
      <c r="I37" s="9">
        <f>[1]алагир!I37+[1]беслан!I37+[1]город!I37+[1]пригород!I37+[1]моздок!I37+[1]ардон!I37+[1]чикола!I37+[1]дигора!I37</f>
        <v>0</v>
      </c>
      <c r="J37" s="9">
        <f>[1]алагир!J37+[1]беслан!J37+[1]город!J37+[1]пригород!J37+[1]моздок!J37+[1]ардон!J37+[1]чикола!J37+[1]дигора!J37</f>
        <v>0</v>
      </c>
      <c r="K37" s="9">
        <f>[1]алагир!K37+[1]беслан!K37+[1]город!K37+[1]пригород!K37+[1]моздок!K37+[1]ардон!K37+[1]чикола!K37+[1]дигора!K37</f>
        <v>0</v>
      </c>
      <c r="L37" s="9">
        <f>[1]алагир!L37+[1]беслан!L37+[1]город!L37+[1]пригород!L37+[1]моздок!L37+[1]ардон!L37+[1]чикола!L37+[1]дигора!L37</f>
        <v>0</v>
      </c>
      <c r="M37" s="9">
        <f>[1]алагир!M37+[1]беслан!M37+[1]город!M37+[1]пригород!M37+[1]моздок!M37+[1]ардон!M37+[1]чикола!M37+[1]дигора!M37</f>
        <v>4</v>
      </c>
      <c r="N37" s="9">
        <f>[1]алагир!N37+[1]беслан!N37+[1]город!N37+[1]пригород!N37+[1]моздок!N37+[1]ардон!N37+[1]чикола!N37+[1]дигора!N37</f>
        <v>1647.42</v>
      </c>
      <c r="O37" s="9">
        <f>[1]алагир!O37+[1]беслан!O37+[1]город!O37+[1]пригород!O37+[1]моздок!O37+[1]ардон!O37+[1]чикола!O37+[1]дигора!O37</f>
        <v>8</v>
      </c>
      <c r="P37" s="9">
        <f>[1]алагир!P37+[1]беслан!P37+[1]город!P37+[1]пригород!P37+[1]моздок!P37+[1]ардон!P37+[1]чикола!P37+[1]дигора!P37</f>
        <v>1921.42</v>
      </c>
    </row>
    <row r="38" spans="1:16" s="1" customFormat="1" ht="38.25" thickBot="1" x14ac:dyDescent="0.35">
      <c r="A38" s="50" t="s">
        <v>52</v>
      </c>
      <c r="B38" s="84" t="s">
        <v>64</v>
      </c>
      <c r="C38" s="16" t="s">
        <v>59</v>
      </c>
      <c r="D38" s="15" t="s">
        <v>23</v>
      </c>
      <c r="E38" s="9">
        <f>[1]алагир!E38+[1]беслан!E38+[1]город!E38+[1]пригород!E38+[1]моздок!E38+[1]ардон!E38+[1]чикола!E38+[1]дигора!E38</f>
        <v>0</v>
      </c>
      <c r="F38" s="9">
        <f>[1]алагир!F38+[1]беслан!F38+[1]город!F38+[1]пригород!F38+[1]моздок!F38+[1]ардон!F38+[1]чикола!F38+[1]дигора!F38</f>
        <v>0</v>
      </c>
      <c r="G38" s="9">
        <f>[1]алагир!G38+[1]беслан!G38+[1]город!G38+[1]пригород!G38+[1]моздок!G38+[1]ардон!G38+[1]чикола!G38+[1]дигора!G38</f>
        <v>0</v>
      </c>
      <c r="H38" s="9">
        <f>[1]алагир!H38+[1]беслан!H38+[1]город!H38+[1]пригород!H38+[1]моздок!H38+[1]ардон!H38+[1]чикола!H38+[1]дигора!H38</f>
        <v>0</v>
      </c>
      <c r="I38" s="9">
        <f>[1]алагир!I38+[1]беслан!I38+[1]город!I38+[1]пригород!I38+[1]моздок!I38+[1]ардон!I38+[1]чикола!I38+[1]дигора!I38</f>
        <v>0</v>
      </c>
      <c r="J38" s="9">
        <f>[1]алагир!J38+[1]беслан!J38+[1]город!J38+[1]пригород!J38+[1]моздок!J38+[1]ардон!J38+[1]чикола!J38+[1]дигора!J38</f>
        <v>0</v>
      </c>
      <c r="K38" s="9">
        <f>[1]алагир!K38+[1]беслан!K38+[1]город!K38+[1]пригород!K38+[1]моздок!K38+[1]ардон!K38+[1]чикола!K38+[1]дигора!K38</f>
        <v>0</v>
      </c>
      <c r="L38" s="9">
        <f>[1]алагир!L38+[1]беслан!L38+[1]город!L38+[1]пригород!L38+[1]моздок!L38+[1]ардон!L38+[1]чикола!L38+[1]дигора!L38</f>
        <v>0</v>
      </c>
      <c r="M38" s="9">
        <f>[1]алагир!M38+[1]беслан!M38+[1]город!M38+[1]пригород!M38+[1]моздок!M38+[1]ардон!M38+[1]чикола!M38+[1]дигора!M38</f>
        <v>0</v>
      </c>
      <c r="N38" s="9">
        <f>[1]алагир!N38+[1]беслан!N38+[1]город!N38+[1]пригород!N38+[1]моздок!N38+[1]ардон!N38+[1]чикола!N38+[1]дигора!N38</f>
        <v>0</v>
      </c>
      <c r="O38" s="9">
        <f>[1]алагир!O38+[1]беслан!O38+[1]город!O38+[1]пригород!O38+[1]моздок!O38+[1]ардон!O38+[1]чикола!O38+[1]дигора!O38</f>
        <v>0</v>
      </c>
      <c r="P38" s="9">
        <f>[1]алагир!P38+[1]беслан!P38+[1]город!P38+[1]пригород!P38+[1]моздок!P38+[1]ардон!P38+[1]чикола!P38+[1]дигора!P38</f>
        <v>0</v>
      </c>
    </row>
    <row r="39" spans="1:16" s="1" customFormat="1" ht="38.25" thickBot="1" x14ac:dyDescent="0.35">
      <c r="A39" s="50" t="s">
        <v>53</v>
      </c>
      <c r="B39" s="85"/>
      <c r="C39" s="4" t="s">
        <v>24</v>
      </c>
      <c r="D39" s="15" t="s">
        <v>23</v>
      </c>
      <c r="E39" s="9">
        <f>[1]алагир!E39+[1]беслан!E39+[1]город!E39+[1]пригород!E39+[1]моздок!E39+[1]ардон!E39+[1]чикола!E39+[1]дигора!E39</f>
        <v>0</v>
      </c>
      <c r="F39" s="9">
        <f>[1]алагир!F39+[1]беслан!F39+[1]город!F39+[1]пригород!F39+[1]моздок!F39+[1]ардон!F39+[1]чикола!F39+[1]дигора!F39</f>
        <v>0</v>
      </c>
      <c r="G39" s="9">
        <f>[1]алагир!G39+[1]беслан!G39+[1]город!G39+[1]пригород!G39+[1]моздок!G39+[1]ардон!G39+[1]чикола!G39+[1]дигора!G39</f>
        <v>0</v>
      </c>
      <c r="H39" s="9">
        <f>[1]алагир!H39+[1]беслан!H39+[1]город!H39+[1]пригород!H39+[1]моздок!H39+[1]ардон!H39+[1]чикола!H39+[1]дигора!H39</f>
        <v>0</v>
      </c>
      <c r="I39" s="9">
        <f>[1]алагир!I39+[1]беслан!I39+[1]город!I39+[1]пригород!I39+[1]моздок!I39+[1]ардон!I39+[1]чикола!I39+[1]дигора!I39</f>
        <v>0</v>
      </c>
      <c r="J39" s="9">
        <f>[1]алагир!J39+[1]беслан!J39+[1]город!J39+[1]пригород!J39+[1]моздок!J39+[1]ардон!J39+[1]чикола!J39+[1]дигора!J39</f>
        <v>0</v>
      </c>
      <c r="K39" s="9">
        <f>[1]алагир!K39+[1]беслан!K39+[1]город!K39+[1]пригород!K39+[1]моздок!K39+[1]ардон!K39+[1]чикола!K39+[1]дигора!K39</f>
        <v>0</v>
      </c>
      <c r="L39" s="9">
        <f>[1]алагир!L39+[1]беслан!L39+[1]город!L39+[1]пригород!L39+[1]моздок!L39+[1]ардон!L39+[1]чикола!L39+[1]дигора!L39</f>
        <v>0</v>
      </c>
      <c r="M39" s="9">
        <f>[1]алагир!M39+[1]беслан!M39+[1]город!M39+[1]пригород!M39+[1]моздок!M39+[1]ардон!M39+[1]чикола!M39+[1]дигора!M39</f>
        <v>0</v>
      </c>
      <c r="N39" s="9">
        <f>[1]алагир!N39+[1]беслан!N39+[1]город!N39+[1]пригород!N39+[1]моздок!N39+[1]ардон!N39+[1]чикола!N39+[1]дигора!N39</f>
        <v>0</v>
      </c>
      <c r="O39" s="9">
        <f>[1]алагир!O39+[1]беслан!O39+[1]город!O39+[1]пригород!O39+[1]моздок!O39+[1]ардон!O39+[1]чикола!O39+[1]дигора!O39</f>
        <v>0</v>
      </c>
      <c r="P39" s="9">
        <f>[1]алагир!P39+[1]беслан!P39+[1]город!P39+[1]пригород!P39+[1]моздок!P39+[1]ардон!P39+[1]чикола!P39+[1]дигора!P39</f>
        <v>0</v>
      </c>
    </row>
    <row r="40" spans="1:16" s="1" customFormat="1" ht="19.5" thickBot="1" x14ac:dyDescent="0.35">
      <c r="A40" s="50" t="s">
        <v>54</v>
      </c>
      <c r="B40" s="84" t="s">
        <v>65</v>
      </c>
      <c r="C40" s="98" t="s">
        <v>66</v>
      </c>
      <c r="D40" s="99"/>
      <c r="E40" s="9">
        <f>[1]алагир!E40+[1]беслан!E40+[1]город!E40+[1]пригород!E40+[1]моздок!E40+[1]ардон!E40+[1]чикола!E40+[1]дигора!E40</f>
        <v>0</v>
      </c>
      <c r="F40" s="9">
        <f>[1]алагир!F40+[1]беслан!F40+[1]город!F40+[1]пригород!F40+[1]моздок!F40+[1]ардон!F40+[1]чикола!F40+[1]дигора!F40</f>
        <v>0</v>
      </c>
      <c r="G40" s="9">
        <f>[1]алагир!G40+[1]беслан!G40+[1]город!G40+[1]пригород!G40+[1]моздок!G40+[1]ардон!G40+[1]чикола!G40+[1]дигора!G40</f>
        <v>0</v>
      </c>
      <c r="H40" s="9">
        <f>[1]алагир!H40+[1]беслан!H40+[1]город!H40+[1]пригород!H40+[1]моздок!H40+[1]ардон!H40+[1]чикола!H40+[1]дигора!H40</f>
        <v>0</v>
      </c>
      <c r="I40" s="9">
        <f>[1]алагир!I40+[1]беслан!I40+[1]город!I40+[1]пригород!I40+[1]моздок!I40+[1]ардон!I40+[1]чикола!I40+[1]дигора!I40</f>
        <v>0</v>
      </c>
      <c r="J40" s="9">
        <f>[1]алагир!J40+[1]беслан!J40+[1]город!J40+[1]пригород!J40+[1]моздок!J40+[1]ардон!J40+[1]чикола!J40+[1]дигора!J40</f>
        <v>0</v>
      </c>
      <c r="K40" s="9">
        <f>[1]алагир!K40+[1]беслан!K40+[1]город!K40+[1]пригород!K40+[1]моздок!K40+[1]ардон!K40+[1]чикола!K40+[1]дигора!K40</f>
        <v>0</v>
      </c>
      <c r="L40" s="9">
        <f>[1]алагир!L40+[1]беслан!L40+[1]город!L40+[1]пригород!L40+[1]моздок!L40+[1]ардон!L40+[1]чикола!L40+[1]дигора!L40</f>
        <v>0</v>
      </c>
      <c r="M40" s="9">
        <f>[1]алагир!M40+[1]беслан!M40+[1]город!M40+[1]пригород!M40+[1]моздок!M40+[1]ардон!M40+[1]чикола!M40+[1]дигора!M40</f>
        <v>0</v>
      </c>
      <c r="N40" s="9">
        <f>[1]алагир!N40+[1]беслан!N40+[1]город!N40+[1]пригород!N40+[1]моздок!N40+[1]ардон!N40+[1]чикола!N40+[1]дигора!N40</f>
        <v>0</v>
      </c>
      <c r="O40" s="9">
        <f>[1]алагир!O40+[1]беслан!O40+[1]город!O40+[1]пригород!O40+[1]моздок!O40+[1]ардон!O40+[1]чикола!O40+[1]дигора!O40</f>
        <v>2</v>
      </c>
      <c r="P40" s="9">
        <f>[1]алагир!P40+[1]беслан!P40+[1]город!P40+[1]пригород!P40+[1]моздок!P40+[1]ардон!P40+[1]чикола!P40+[1]дигора!P40</f>
        <v>2400.33</v>
      </c>
    </row>
    <row r="41" spans="1:16" s="1" customFormat="1" ht="19.5" thickBot="1" x14ac:dyDescent="0.35">
      <c r="A41" s="50" t="s">
        <v>55</v>
      </c>
      <c r="B41" s="97"/>
      <c r="C41" s="98" t="s">
        <v>67</v>
      </c>
      <c r="D41" s="99"/>
      <c r="E41" s="9">
        <f>[1]алагир!E41+[1]беслан!E41+[1]город!E41+[1]пригород!E41+[1]моздок!E41+[1]ардон!E41+[1]чикола!E41+[1]дигора!E41</f>
        <v>0</v>
      </c>
      <c r="F41" s="9">
        <f>[1]алагир!F41+[1]беслан!F41+[1]город!F41+[1]пригород!F41+[1]моздок!F41+[1]ардон!F41+[1]чикола!F41+[1]дигора!F41</f>
        <v>0</v>
      </c>
      <c r="G41" s="9">
        <f>[1]алагир!G41+[1]беслан!G41+[1]город!G41+[1]пригород!G41+[1]моздок!G41+[1]ардон!G41+[1]чикола!G41+[1]дигора!G41</f>
        <v>0</v>
      </c>
      <c r="H41" s="9">
        <f>[1]алагир!H41+[1]беслан!H41+[1]город!H41+[1]пригород!H41+[1]моздок!H41+[1]ардон!H41+[1]чикола!H41+[1]дигора!H41</f>
        <v>0</v>
      </c>
      <c r="I41" s="9">
        <f>[1]алагир!I41+[1]беслан!I41+[1]город!I41+[1]пригород!I41+[1]моздок!I41+[1]ардон!I41+[1]чикола!I41+[1]дигора!I41</f>
        <v>0</v>
      </c>
      <c r="J41" s="9">
        <f>[1]алагир!J41+[1]беслан!J41+[1]город!J41+[1]пригород!J41+[1]моздок!J41+[1]ардон!J41+[1]чикола!J41+[1]дигора!J41</f>
        <v>0</v>
      </c>
      <c r="K41" s="9">
        <f>[1]алагир!K41+[1]беслан!K41+[1]город!K41+[1]пригород!K41+[1]моздок!K41+[1]ардон!K41+[1]чикола!K41+[1]дигора!K41</f>
        <v>0</v>
      </c>
      <c r="L41" s="9">
        <f>[1]алагир!L41+[1]беслан!L41+[1]город!L41+[1]пригород!L41+[1]моздок!L41+[1]ардон!L41+[1]чикола!L41+[1]дигора!L41</f>
        <v>0</v>
      </c>
      <c r="M41" s="9">
        <f>[1]алагир!M41+[1]беслан!M41+[1]город!M41+[1]пригород!M41+[1]моздок!M41+[1]ардон!M41+[1]чикола!M41+[1]дигора!M41</f>
        <v>0</v>
      </c>
      <c r="N41" s="9">
        <f>[1]алагир!N41+[1]беслан!N41+[1]город!N41+[1]пригород!N41+[1]моздок!N41+[1]ардон!N41+[1]чикола!N41+[1]дигора!N41</f>
        <v>0</v>
      </c>
      <c r="O41" s="9">
        <f>[1]алагир!O41+[1]беслан!O41+[1]город!O41+[1]пригород!O41+[1]моздок!O41+[1]ардон!O41+[1]чикола!O41+[1]дигора!O41</f>
        <v>0</v>
      </c>
      <c r="P41" s="9">
        <f>[1]алагир!P41+[1]беслан!P41+[1]город!P41+[1]пригород!P41+[1]моздок!P41+[1]ардон!P41+[1]чикола!P41+[1]дигора!P41</f>
        <v>0</v>
      </c>
    </row>
    <row r="42" spans="1:16" s="1" customFormat="1" ht="19.5" thickBot="1" x14ac:dyDescent="0.35">
      <c r="A42" s="50" t="s">
        <v>68</v>
      </c>
      <c r="B42" s="97"/>
      <c r="C42" s="98" t="s">
        <v>69</v>
      </c>
      <c r="D42" s="99"/>
      <c r="E42" s="9">
        <f>[1]алагир!E42+[1]беслан!E42+[1]город!E42+[1]пригород!E42+[1]моздок!E42+[1]ардон!E42+[1]чикола!E42+[1]дигора!E42</f>
        <v>0</v>
      </c>
      <c r="F42" s="9">
        <f>[1]алагир!F42+[1]беслан!F42+[1]город!F42+[1]пригород!F42+[1]моздок!F42+[1]ардон!F42+[1]чикола!F42+[1]дигора!F42</f>
        <v>0</v>
      </c>
      <c r="G42" s="9">
        <f>[1]алагир!G42+[1]беслан!G42+[1]город!G42+[1]пригород!G42+[1]моздок!G42+[1]ардон!G42+[1]чикола!G42+[1]дигора!G42</f>
        <v>0</v>
      </c>
      <c r="H42" s="9">
        <f>[1]алагир!H42+[1]беслан!H42+[1]город!H42+[1]пригород!H42+[1]моздок!H42+[1]ардон!H42+[1]чикола!H42+[1]дигора!H42</f>
        <v>0</v>
      </c>
      <c r="I42" s="9">
        <f>[1]алагир!I42+[1]беслан!I42+[1]город!I42+[1]пригород!I42+[1]моздок!I42+[1]ардон!I42+[1]чикола!I42+[1]дигора!I42</f>
        <v>0</v>
      </c>
      <c r="J42" s="9">
        <f>[1]алагир!J42+[1]беслан!J42+[1]город!J42+[1]пригород!J42+[1]моздок!J42+[1]ардон!J42+[1]чикола!J42+[1]дигора!J42</f>
        <v>0</v>
      </c>
      <c r="K42" s="9">
        <f>[1]алагир!K42+[1]беслан!K42+[1]город!K42+[1]пригород!K42+[1]моздок!K42+[1]ардон!K42+[1]чикола!K42+[1]дигора!K42</f>
        <v>0</v>
      </c>
      <c r="L42" s="9">
        <f>[1]алагир!L42+[1]беслан!L42+[1]город!L42+[1]пригород!L42+[1]моздок!L42+[1]ардон!L42+[1]чикола!L42+[1]дигора!L42</f>
        <v>0</v>
      </c>
      <c r="M42" s="9">
        <f>[1]алагир!M42+[1]беслан!M42+[1]город!M42+[1]пригород!M42+[1]моздок!M42+[1]ардон!M42+[1]чикола!M42+[1]дигора!M42</f>
        <v>0</v>
      </c>
      <c r="N42" s="9">
        <f>[1]алагир!N42+[1]беслан!N42+[1]город!N42+[1]пригород!N42+[1]моздок!N42+[1]ардон!N42+[1]чикола!N42+[1]дигора!N42</f>
        <v>0</v>
      </c>
      <c r="O42" s="9">
        <f>[1]алагир!O42+[1]беслан!O42+[1]город!O42+[1]пригород!O42+[1]моздок!O42+[1]ардон!O42+[1]чикола!O42+[1]дигора!O42</f>
        <v>0</v>
      </c>
      <c r="P42" s="9">
        <f>[1]алагир!P42+[1]беслан!P42+[1]город!P42+[1]пригород!P42+[1]моздок!P42+[1]ардон!P42+[1]чикола!P42+[1]дигора!P42</f>
        <v>0</v>
      </c>
    </row>
    <row r="43" spans="1:16" s="1" customFormat="1" ht="19.5" thickBot="1" x14ac:dyDescent="0.35">
      <c r="A43" s="50" t="s">
        <v>56</v>
      </c>
      <c r="B43" s="97"/>
      <c r="C43" s="94" t="s">
        <v>70</v>
      </c>
      <c r="D43" s="96"/>
      <c r="E43" s="9">
        <f>[1]алагир!E43+[1]беслан!E43+[1]город!E43+[1]пригород!E43+[1]моздок!E43+[1]ардон!E43+[1]чикола!E43+[1]дигора!E43</f>
        <v>0</v>
      </c>
      <c r="F43" s="9">
        <f>[1]алагир!F43+[1]беслан!F43+[1]город!F43+[1]пригород!F43+[1]моздок!F43+[1]ардон!F43+[1]чикола!F43+[1]дигора!F43</f>
        <v>0</v>
      </c>
      <c r="G43" s="9">
        <f>[1]алагир!G43+[1]беслан!G43+[1]город!G43+[1]пригород!G43+[1]моздок!G43+[1]ардон!G43+[1]чикола!G43+[1]дигора!G43</f>
        <v>0</v>
      </c>
      <c r="H43" s="9">
        <f>[1]алагир!H43+[1]беслан!H43+[1]город!H43+[1]пригород!H43+[1]моздок!H43+[1]ардон!H43+[1]чикола!H43+[1]дигора!H43</f>
        <v>0</v>
      </c>
      <c r="I43" s="9">
        <f>[1]алагир!I43+[1]беслан!I43+[1]город!I43+[1]пригород!I43+[1]моздок!I43+[1]ардон!I43+[1]чикола!I43+[1]дигора!I43</f>
        <v>0</v>
      </c>
      <c r="J43" s="9">
        <f>[1]алагир!J43+[1]беслан!J43+[1]город!J43+[1]пригород!J43+[1]моздок!J43+[1]ардон!J43+[1]чикола!J43+[1]дигора!J43</f>
        <v>0</v>
      </c>
      <c r="K43" s="9">
        <f>[1]алагир!K43+[1]беслан!K43+[1]город!K43+[1]пригород!K43+[1]моздок!K43+[1]ардон!K43+[1]чикола!K43+[1]дигора!K43</f>
        <v>0</v>
      </c>
      <c r="L43" s="9">
        <f>[1]алагир!L43+[1]беслан!L43+[1]город!L43+[1]пригород!L43+[1]моздок!L43+[1]ардон!L43+[1]чикола!L43+[1]дигора!L43</f>
        <v>0</v>
      </c>
      <c r="M43" s="9">
        <f>[1]алагир!M43+[1]беслан!M43+[1]город!M43+[1]пригород!M43+[1]моздок!M43+[1]ардон!M43+[1]чикола!M43+[1]дигора!M43</f>
        <v>0</v>
      </c>
      <c r="N43" s="9">
        <f>[1]алагир!N43+[1]беслан!N43+[1]город!N43+[1]пригород!N43+[1]моздок!N43+[1]ардон!N43+[1]чикола!N43+[1]дигора!N43</f>
        <v>0</v>
      </c>
      <c r="O43" s="9">
        <f>[1]алагир!O43+[1]беслан!O43+[1]город!O43+[1]пригород!O43+[1]моздок!O43+[1]ардон!O43+[1]чикола!O43+[1]дигора!O43</f>
        <v>0</v>
      </c>
      <c r="P43" s="9">
        <f>[1]алагир!P43+[1]беслан!P43+[1]город!P43+[1]пригород!P43+[1]моздок!P43+[1]ардон!P43+[1]чикола!P43+[1]дигора!P43</f>
        <v>0</v>
      </c>
    </row>
    <row r="44" spans="1:16" s="1" customFormat="1" ht="19.5" thickBot="1" x14ac:dyDescent="0.35">
      <c r="A44" s="50" t="s">
        <v>57</v>
      </c>
      <c r="B44" s="97"/>
      <c r="C44" s="98" t="s">
        <v>71</v>
      </c>
      <c r="D44" s="99"/>
      <c r="E44" s="9">
        <f>[1]алагир!E44+[1]беслан!E44+[1]город!E44+[1]пригород!E44+[1]моздок!E44+[1]ардон!E44+[1]чикола!E44+[1]дигора!E44</f>
        <v>0</v>
      </c>
      <c r="F44" s="9">
        <f>[1]алагир!F44+[1]беслан!F44+[1]город!F44+[1]пригород!F44+[1]моздок!F44+[1]ардон!F44+[1]чикола!F44+[1]дигора!F44</f>
        <v>0</v>
      </c>
      <c r="G44" s="9">
        <f>[1]алагир!G44+[1]беслан!G44+[1]город!G44+[1]пригород!G44+[1]моздок!G44+[1]ардон!G44+[1]чикола!G44+[1]дигора!G44</f>
        <v>0</v>
      </c>
      <c r="H44" s="9">
        <f>[1]алагир!H44+[1]беслан!H44+[1]город!H44+[1]пригород!H44+[1]моздок!H44+[1]ардон!H44+[1]чикола!H44+[1]дигора!H44</f>
        <v>0</v>
      </c>
      <c r="I44" s="9">
        <f>[1]алагир!I44+[1]беслан!I44+[1]город!I44+[1]пригород!I44+[1]моздок!I44+[1]ардон!I44+[1]чикола!I44+[1]дигора!I44</f>
        <v>0</v>
      </c>
      <c r="J44" s="9">
        <f>[1]алагир!J44+[1]беслан!J44+[1]город!J44+[1]пригород!J44+[1]моздок!J44+[1]ардон!J44+[1]чикола!J44+[1]дигора!J44</f>
        <v>0</v>
      </c>
      <c r="K44" s="9">
        <f>[1]алагир!K44+[1]беслан!K44+[1]город!K44+[1]пригород!K44+[1]моздок!K44+[1]ардон!K44+[1]чикола!K44+[1]дигора!K44</f>
        <v>0</v>
      </c>
      <c r="L44" s="9">
        <f>[1]алагир!L44+[1]беслан!L44+[1]город!L44+[1]пригород!L44+[1]моздок!L44+[1]ардон!L44+[1]чикола!L44+[1]дигора!L44</f>
        <v>0</v>
      </c>
      <c r="M44" s="9">
        <f>[1]алагир!M44+[1]беслан!M44+[1]город!M44+[1]пригород!M44+[1]моздок!M44+[1]ардон!M44+[1]чикола!M44+[1]дигора!M44</f>
        <v>0</v>
      </c>
      <c r="N44" s="9">
        <f>[1]алагир!N44+[1]беслан!N44+[1]город!N44+[1]пригород!N44+[1]моздок!N44+[1]ардон!N44+[1]чикола!N44+[1]дигора!N44</f>
        <v>0</v>
      </c>
      <c r="O44" s="9">
        <f>[1]алагир!O44+[1]беслан!O44+[1]город!O44+[1]пригород!O44+[1]моздок!O44+[1]ардон!O44+[1]чикола!O44+[1]дигора!O44</f>
        <v>0</v>
      </c>
      <c r="P44" s="9">
        <f>[1]алагир!P44+[1]беслан!P44+[1]город!P44+[1]пригород!P44+[1]моздок!P44+[1]ардон!P44+[1]чикола!P44+[1]дигора!P44</f>
        <v>0</v>
      </c>
    </row>
    <row r="45" spans="1:16" s="1" customFormat="1" ht="19.5" thickBot="1" x14ac:dyDescent="0.35">
      <c r="A45" s="50" t="s">
        <v>72</v>
      </c>
      <c r="B45" s="85"/>
      <c r="C45" s="98" t="s">
        <v>73</v>
      </c>
      <c r="D45" s="99"/>
      <c r="E45" s="9">
        <f>[1]алагир!E45+[1]беслан!E45+[1]город!E45+[1]пригород!E45+[1]моздок!E45+[1]ардон!E45+[1]чикола!E45+[1]дигора!E45</f>
        <v>0</v>
      </c>
      <c r="F45" s="9">
        <f>[1]алагир!F45+[1]беслан!F45+[1]город!F45+[1]пригород!F45+[1]моздок!F45+[1]ардон!F45+[1]чикола!F45+[1]дигора!F45</f>
        <v>0</v>
      </c>
      <c r="G45" s="9">
        <f>[1]алагир!G45+[1]беслан!G45+[1]город!G45+[1]пригород!G45+[1]моздок!G45+[1]ардон!G45+[1]чикола!G45+[1]дигора!G45</f>
        <v>0</v>
      </c>
      <c r="H45" s="9">
        <f>[1]алагир!H45+[1]беслан!H45+[1]город!H45+[1]пригород!H45+[1]моздок!H45+[1]ардон!H45+[1]чикола!H45+[1]дигора!H45</f>
        <v>0</v>
      </c>
      <c r="I45" s="9">
        <f>[1]алагир!I45+[1]беслан!I45+[1]город!I45+[1]пригород!I45+[1]моздок!I45+[1]ардон!I45+[1]чикола!I45+[1]дигора!I45</f>
        <v>0</v>
      </c>
      <c r="J45" s="9">
        <f>[1]алагир!J45+[1]беслан!J45+[1]город!J45+[1]пригород!J45+[1]моздок!J45+[1]ардон!J45+[1]чикола!J45+[1]дигора!J45</f>
        <v>0</v>
      </c>
      <c r="K45" s="9">
        <f>[1]алагир!K45+[1]беслан!K45+[1]город!K45+[1]пригород!K45+[1]моздок!K45+[1]ардон!K45+[1]чикола!K45+[1]дигора!K45</f>
        <v>0</v>
      </c>
      <c r="L45" s="9">
        <f>[1]алагир!L45+[1]беслан!L45+[1]город!L45+[1]пригород!L45+[1]моздок!L45+[1]ардон!L45+[1]чикола!L45+[1]дигора!L45</f>
        <v>0</v>
      </c>
      <c r="M45" s="9">
        <f>[1]алагир!M45+[1]беслан!M45+[1]город!M45+[1]пригород!M45+[1]моздок!M45+[1]ардон!M45+[1]чикола!M45+[1]дигора!M45</f>
        <v>0</v>
      </c>
      <c r="N45" s="9">
        <f>[1]алагир!N45+[1]беслан!N45+[1]город!N45+[1]пригород!N45+[1]моздок!N45+[1]ардон!N45+[1]чикола!N45+[1]дигора!N45</f>
        <v>0</v>
      </c>
      <c r="O45" s="9">
        <f>[1]алагир!O45+[1]беслан!O45+[1]город!O45+[1]пригород!O45+[1]моздок!O45+[1]ардон!O45+[1]чикола!O45+[1]дигора!O45</f>
        <v>0</v>
      </c>
      <c r="P45" s="9">
        <f>[1]алагир!P45+[1]беслан!P45+[1]город!P45+[1]пригород!P45+[1]моздок!P45+[1]ардон!P45+[1]чикола!P45+[1]дигора!P45</f>
        <v>0</v>
      </c>
    </row>
    <row r="46" spans="1:16" s="1" customFormat="1" ht="19.5" thickBot="1" x14ac:dyDescent="0.35">
      <c r="A46" s="50" t="s">
        <v>74</v>
      </c>
      <c r="B46" s="94" t="s">
        <v>75</v>
      </c>
      <c r="C46" s="95"/>
      <c r="D46" s="96"/>
      <c r="E46" s="9">
        <f>SUM(E32:E45)</f>
        <v>39</v>
      </c>
      <c r="F46" s="9">
        <f t="shared" ref="F46:P46" si="1">SUM(F32:F45)</f>
        <v>2072.19</v>
      </c>
      <c r="G46" s="9">
        <f t="shared" si="1"/>
        <v>1</v>
      </c>
      <c r="H46" s="9">
        <f t="shared" si="1"/>
        <v>70</v>
      </c>
      <c r="I46" s="9">
        <f t="shared" si="1"/>
        <v>0</v>
      </c>
      <c r="J46" s="9">
        <f t="shared" si="1"/>
        <v>0</v>
      </c>
      <c r="K46" s="9">
        <f t="shared" si="1"/>
        <v>0</v>
      </c>
      <c r="L46" s="9">
        <f t="shared" si="1"/>
        <v>1</v>
      </c>
      <c r="M46" s="9">
        <f t="shared" si="1"/>
        <v>41</v>
      </c>
      <c r="N46" s="9">
        <f t="shared" si="1"/>
        <v>2078.84</v>
      </c>
      <c r="O46" s="9">
        <f t="shared" si="1"/>
        <v>38</v>
      </c>
      <c r="P46" s="9">
        <f t="shared" si="1"/>
        <v>4476.75</v>
      </c>
    </row>
    <row r="47" spans="1:16" customFormat="1" x14ac:dyDescent="0.2">
      <c r="E47" s="7"/>
      <c r="F47" s="7"/>
      <c r="G47" s="7"/>
      <c r="H47" s="7"/>
      <c r="I47" s="7"/>
      <c r="J47" s="7"/>
      <c r="K47" s="7"/>
      <c r="L47" s="7"/>
      <c r="M47" s="7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2020-03-13T08:29:05Z</cp:lastPrinted>
  <dcterms:created xsi:type="dcterms:W3CDTF">2019-03-01T09:15:07Z</dcterms:created>
  <dcterms:modified xsi:type="dcterms:W3CDTF">2020-07-10T08:28:37Z</dcterms:modified>
</cp:coreProperties>
</file>